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27495" windowHeight="11955" activeTab="1"/>
  </bookViews>
  <sheets>
    <sheet name="Rekapitulácia stavby" sheetId="1" r:id="rId1"/>
    <sheet name="1199 - Celková obnova Hab..." sheetId="2" r:id="rId2"/>
  </sheets>
  <definedNames>
    <definedName name="_xlnm.Print_Titles" localSheetId="1">'1199 - Celková obnova Hab...'!$133:$133</definedName>
    <definedName name="_xlnm.Print_Titles" localSheetId="0">'Rekapitulácia stavby'!$85:$85</definedName>
    <definedName name="_xlnm.Print_Area" localSheetId="1">'1199 - Celková obnova Hab...'!$C$4:$Q$70,'1199 - Celková obnova Hab...'!$C$76:$Q$118,'1199 - Celková obnova Hab...'!$C$124:$Q$465</definedName>
    <definedName name="_xlnm.Print_Area" localSheetId="0">'Rekapitulácia stavby'!$C$4:$AP$70,'Rekapitulácia stavby'!$C$76:$AP$96</definedName>
  </definedNames>
  <calcPr calcId="145621"/>
</workbook>
</file>

<file path=xl/calcChain.xml><?xml version="1.0" encoding="utf-8"?>
<calcChain xmlns="http://schemas.openxmlformats.org/spreadsheetml/2006/main">
  <c r="AY88" i="1" l="1"/>
  <c r="AX88" i="1"/>
  <c r="BI465" i="2"/>
  <c r="BH465" i="2"/>
  <c r="BG465" i="2"/>
  <c r="BE465" i="2"/>
  <c r="BK465" i="2"/>
  <c r="N465" i="2" s="1"/>
  <c r="BF465" i="2" s="1"/>
  <c r="BI464" i="2"/>
  <c r="BH464" i="2"/>
  <c r="BG464" i="2"/>
  <c r="BE464" i="2"/>
  <c r="BK464" i="2"/>
  <c r="N464" i="2"/>
  <c r="BF464" i="2"/>
  <c r="BI463" i="2"/>
  <c r="BH463" i="2"/>
  <c r="BG463" i="2"/>
  <c r="BE463" i="2"/>
  <c r="BK463" i="2"/>
  <c r="N463" i="2" s="1"/>
  <c r="BF463" i="2" s="1"/>
  <c r="BI462" i="2"/>
  <c r="BH462" i="2"/>
  <c r="BG462" i="2"/>
  <c r="BE462" i="2"/>
  <c r="BK462" i="2"/>
  <c r="N462" i="2"/>
  <c r="BF462" i="2" s="1"/>
  <c r="BI461" i="2"/>
  <c r="BH461" i="2"/>
  <c r="BG461" i="2"/>
  <c r="BE461" i="2"/>
  <c r="BK461" i="2"/>
  <c r="N461" i="2" s="1"/>
  <c r="BF461" i="2" s="1"/>
  <c r="BI459" i="2"/>
  <c r="BH459" i="2"/>
  <c r="BG459" i="2"/>
  <c r="BE459" i="2"/>
  <c r="AA459" i="2"/>
  <c r="Y459" i="2"/>
  <c r="W459" i="2"/>
  <c r="BK459" i="2"/>
  <c r="N459" i="2"/>
  <c r="BF459" i="2" s="1"/>
  <c r="BI458" i="2"/>
  <c r="BH458" i="2"/>
  <c r="BG458" i="2"/>
  <c r="BE458" i="2"/>
  <c r="AA458" i="2"/>
  <c r="Y458" i="2"/>
  <c r="W458" i="2"/>
  <c r="BK458" i="2"/>
  <c r="N458" i="2"/>
  <c r="BF458" i="2"/>
  <c r="BI457" i="2"/>
  <c r="BH457" i="2"/>
  <c r="BG457" i="2"/>
  <c r="BE457" i="2"/>
  <c r="AA457" i="2"/>
  <c r="Y457" i="2"/>
  <c r="W457" i="2"/>
  <c r="BK457" i="2"/>
  <c r="N457" i="2"/>
  <c r="BF457" i="2" s="1"/>
  <c r="BI455" i="2"/>
  <c r="BH455" i="2"/>
  <c r="BG455" i="2"/>
  <c r="BE455" i="2"/>
  <c r="AA455" i="2"/>
  <c r="Y455" i="2"/>
  <c r="W455" i="2"/>
  <c r="BK455" i="2"/>
  <c r="N455" i="2"/>
  <c r="BF455" i="2"/>
  <c r="BI454" i="2"/>
  <c r="BH454" i="2"/>
  <c r="BG454" i="2"/>
  <c r="BE454" i="2"/>
  <c r="AA454" i="2"/>
  <c r="Y454" i="2"/>
  <c r="W454" i="2"/>
  <c r="BK454" i="2"/>
  <c r="N454" i="2"/>
  <c r="BF454" i="2" s="1"/>
  <c r="BI450" i="2"/>
  <c r="BH450" i="2"/>
  <c r="BG450" i="2"/>
  <c r="BE450" i="2"/>
  <c r="AA450" i="2"/>
  <c r="AA449" i="2"/>
  <c r="Y450" i="2"/>
  <c r="Y449" i="2" s="1"/>
  <c r="W450" i="2"/>
  <c r="W449" i="2"/>
  <c r="BK450" i="2"/>
  <c r="BK449" i="2" s="1"/>
  <c r="N449" i="2" s="1"/>
  <c r="N107" i="2" s="1"/>
  <c r="N450" i="2"/>
  <c r="BF450" i="2" s="1"/>
  <c r="BI448" i="2"/>
  <c r="BH448" i="2"/>
  <c r="BG448" i="2"/>
  <c r="BE448" i="2"/>
  <c r="AA448" i="2"/>
  <c r="Y448" i="2"/>
  <c r="W448" i="2"/>
  <c r="BK448" i="2"/>
  <c r="N448" i="2"/>
  <c r="BF448" i="2"/>
  <c r="BI446" i="2"/>
  <c r="BH446" i="2"/>
  <c r="BG446" i="2"/>
  <c r="BE446" i="2"/>
  <c r="AA446" i="2"/>
  <c r="Y446" i="2"/>
  <c r="W446" i="2"/>
  <c r="BK446" i="2"/>
  <c r="N446" i="2"/>
  <c r="BF446" i="2" s="1"/>
  <c r="BI444" i="2"/>
  <c r="BH444" i="2"/>
  <c r="BG444" i="2"/>
  <c r="BE444" i="2"/>
  <c r="AA444" i="2"/>
  <c r="Y444" i="2"/>
  <c r="W444" i="2"/>
  <c r="BK444" i="2"/>
  <c r="N444" i="2"/>
  <c r="BF444" i="2"/>
  <c r="BI443" i="2"/>
  <c r="BH443" i="2"/>
  <c r="BG443" i="2"/>
  <c r="BE443" i="2"/>
  <c r="AA443" i="2"/>
  <c r="Y443" i="2"/>
  <c r="W443" i="2"/>
  <c r="BK443" i="2"/>
  <c r="N443" i="2"/>
  <c r="BF443" i="2"/>
  <c r="BI442" i="2"/>
  <c r="BH442" i="2"/>
  <c r="BG442" i="2"/>
  <c r="BE442" i="2"/>
  <c r="AA442" i="2"/>
  <c r="Y442" i="2"/>
  <c r="W442" i="2"/>
  <c r="BK442" i="2"/>
  <c r="N442" i="2"/>
  <c r="BF442" i="2"/>
  <c r="BI441" i="2"/>
  <c r="BH441" i="2"/>
  <c r="BG441" i="2"/>
  <c r="BE441" i="2"/>
  <c r="AA441" i="2"/>
  <c r="Y441" i="2"/>
  <c r="W441" i="2"/>
  <c r="BK441" i="2"/>
  <c r="N441" i="2"/>
  <c r="BF441" i="2"/>
  <c r="BI440" i="2"/>
  <c r="BH440" i="2"/>
  <c r="BG440" i="2"/>
  <c r="BE440" i="2"/>
  <c r="AA440" i="2"/>
  <c r="Y440" i="2"/>
  <c r="W440" i="2"/>
  <c r="BK440" i="2"/>
  <c r="N440" i="2"/>
  <c r="BF440" i="2"/>
  <c r="BI439" i="2"/>
  <c r="BH439" i="2"/>
  <c r="BG439" i="2"/>
  <c r="BE439" i="2"/>
  <c r="AA439" i="2"/>
  <c r="Y439" i="2"/>
  <c r="W439" i="2"/>
  <c r="BK439" i="2"/>
  <c r="N439" i="2"/>
  <c r="BF439" i="2"/>
  <c r="BI438" i="2"/>
  <c r="BH438" i="2"/>
  <c r="BG438" i="2"/>
  <c r="BE438" i="2"/>
  <c r="AA438" i="2"/>
  <c r="Y438" i="2"/>
  <c r="W438" i="2"/>
  <c r="BK438" i="2"/>
  <c r="N438" i="2"/>
  <c r="BF438" i="2"/>
  <c r="BI437" i="2"/>
  <c r="BH437" i="2"/>
  <c r="BG437" i="2"/>
  <c r="BE437" i="2"/>
  <c r="AA437" i="2"/>
  <c r="Y437" i="2"/>
  <c r="W437" i="2"/>
  <c r="BK437" i="2"/>
  <c r="N437" i="2"/>
  <c r="BF437" i="2"/>
  <c r="BI436" i="2"/>
  <c r="BH436" i="2"/>
  <c r="BG436" i="2"/>
  <c r="BE436" i="2"/>
  <c r="AA436" i="2"/>
  <c r="Y436" i="2"/>
  <c r="W436" i="2"/>
  <c r="BK436" i="2"/>
  <c r="N436" i="2"/>
  <c r="BF436" i="2"/>
  <c r="BI435" i="2"/>
  <c r="BH435" i="2"/>
  <c r="BG435" i="2"/>
  <c r="BE435" i="2"/>
  <c r="AA435" i="2"/>
  <c r="Y435" i="2"/>
  <c r="W435" i="2"/>
  <c r="BK435" i="2"/>
  <c r="N435" i="2"/>
  <c r="BF435" i="2"/>
  <c r="BI434" i="2"/>
  <c r="BH434" i="2"/>
  <c r="BG434" i="2"/>
  <c r="BE434" i="2"/>
  <c r="AA434" i="2"/>
  <c r="Y434" i="2"/>
  <c r="W434" i="2"/>
  <c r="BK434" i="2"/>
  <c r="N434" i="2"/>
  <c r="BF434" i="2"/>
  <c r="BI433" i="2"/>
  <c r="BH433" i="2"/>
  <c r="BG433" i="2"/>
  <c r="BE433" i="2"/>
  <c r="AA433" i="2"/>
  <c r="AA432" i="2"/>
  <c r="Y433" i="2"/>
  <c r="Y432" i="2"/>
  <c r="W433" i="2"/>
  <c r="W432" i="2"/>
  <c r="BK433" i="2"/>
  <c r="BK432" i="2"/>
  <c r="N432" i="2" s="1"/>
  <c r="N106" i="2" s="1"/>
  <c r="N433" i="2"/>
  <c r="BF433" i="2" s="1"/>
  <c r="BI430" i="2"/>
  <c r="BH430" i="2"/>
  <c r="BG430" i="2"/>
  <c r="BE430" i="2"/>
  <c r="AA430" i="2"/>
  <c r="Y430" i="2"/>
  <c r="W430" i="2"/>
  <c r="BK430" i="2"/>
  <c r="N430" i="2"/>
  <c r="BF430" i="2"/>
  <c r="BI429" i="2"/>
  <c r="BH429" i="2"/>
  <c r="BG429" i="2"/>
  <c r="BE429" i="2"/>
  <c r="AA429" i="2"/>
  <c r="Y429" i="2"/>
  <c r="W429" i="2"/>
  <c r="BK429" i="2"/>
  <c r="N429" i="2"/>
  <c r="BF429" i="2"/>
  <c r="BI428" i="2"/>
  <c r="BH428" i="2"/>
  <c r="BG428" i="2"/>
  <c r="BE428" i="2"/>
  <c r="AA428" i="2"/>
  <c r="Y428" i="2"/>
  <c r="W428" i="2"/>
  <c r="BK428" i="2"/>
  <c r="N428" i="2"/>
  <c r="BF428" i="2"/>
  <c r="BI427" i="2"/>
  <c r="BH427" i="2"/>
  <c r="BG427" i="2"/>
  <c r="BE427" i="2"/>
  <c r="AA427" i="2"/>
  <c r="Y427" i="2"/>
  <c r="W427" i="2"/>
  <c r="BK427" i="2"/>
  <c r="N427" i="2"/>
  <c r="BF427" i="2"/>
  <c r="BI426" i="2"/>
  <c r="BH426" i="2"/>
  <c r="BG426" i="2"/>
  <c r="BE426" i="2"/>
  <c r="AA426" i="2"/>
  <c r="Y426" i="2"/>
  <c r="W426" i="2"/>
  <c r="BK426" i="2"/>
  <c r="N426" i="2"/>
  <c r="BF426" i="2"/>
  <c r="BI425" i="2"/>
  <c r="BH425" i="2"/>
  <c r="BG425" i="2"/>
  <c r="BE425" i="2"/>
  <c r="AA425" i="2"/>
  <c r="Y425" i="2"/>
  <c r="W425" i="2"/>
  <c r="BK425" i="2"/>
  <c r="N425" i="2"/>
  <c r="BF425" i="2"/>
  <c r="BI424" i="2"/>
  <c r="BH424" i="2"/>
  <c r="BG424" i="2"/>
  <c r="BE424" i="2"/>
  <c r="AA424" i="2"/>
  <c r="Y424" i="2"/>
  <c r="W424" i="2"/>
  <c r="BK424" i="2"/>
  <c r="N424" i="2"/>
  <c r="BF424" i="2"/>
  <c r="BI423" i="2"/>
  <c r="BH423" i="2"/>
  <c r="BG423" i="2"/>
  <c r="BE423" i="2"/>
  <c r="AA423" i="2"/>
  <c r="Y423" i="2"/>
  <c r="W423" i="2"/>
  <c r="BK423" i="2"/>
  <c r="N423" i="2"/>
  <c r="BF423" i="2"/>
  <c r="BI422" i="2"/>
  <c r="BH422" i="2"/>
  <c r="BG422" i="2"/>
  <c r="BE422" i="2"/>
  <c r="AA422" i="2"/>
  <c r="Y422" i="2"/>
  <c r="W422" i="2"/>
  <c r="BK422" i="2"/>
  <c r="N422" i="2"/>
  <c r="BF422" i="2"/>
  <c r="BI421" i="2"/>
  <c r="BH421" i="2"/>
  <c r="BG421" i="2"/>
  <c r="BE421" i="2"/>
  <c r="AA421" i="2"/>
  <c r="Y421" i="2"/>
  <c r="W421" i="2"/>
  <c r="BK421" i="2"/>
  <c r="N421" i="2"/>
  <c r="BF421" i="2"/>
  <c r="BI420" i="2"/>
  <c r="BH420" i="2"/>
  <c r="BG420" i="2"/>
  <c r="BE420" i="2"/>
  <c r="AA420" i="2"/>
  <c r="Y420" i="2"/>
  <c r="W420" i="2"/>
  <c r="BK420" i="2"/>
  <c r="N420" i="2"/>
  <c r="BF420" i="2"/>
  <c r="BI419" i="2"/>
  <c r="BH419" i="2"/>
  <c r="BG419" i="2"/>
  <c r="BE419" i="2"/>
  <c r="AA419" i="2"/>
  <c r="Y419" i="2"/>
  <c r="W419" i="2"/>
  <c r="BK419" i="2"/>
  <c r="N419" i="2"/>
  <c r="BF419" i="2"/>
  <c r="BI418" i="2"/>
  <c r="BH418" i="2"/>
  <c r="BG418" i="2"/>
  <c r="BE418" i="2"/>
  <c r="AA418" i="2"/>
  <c r="Y418" i="2"/>
  <c r="W418" i="2"/>
  <c r="BK418" i="2"/>
  <c r="N418" i="2"/>
  <c r="BF418" i="2"/>
  <c r="BI417" i="2"/>
  <c r="BH417" i="2"/>
  <c r="BG417" i="2"/>
  <c r="BE417" i="2"/>
  <c r="AA417" i="2"/>
  <c r="Y417" i="2"/>
  <c r="W417" i="2"/>
  <c r="BK417" i="2"/>
  <c r="N417" i="2"/>
  <c r="BF417" i="2"/>
  <c r="BI416" i="2"/>
  <c r="BH416" i="2"/>
  <c r="BG416" i="2"/>
  <c r="BE416" i="2"/>
  <c r="AA416" i="2"/>
  <c r="Y416" i="2"/>
  <c r="W416" i="2"/>
  <c r="BK416" i="2"/>
  <c r="N416" i="2"/>
  <c r="BF416" i="2"/>
  <c r="BI415" i="2"/>
  <c r="BH415" i="2"/>
  <c r="BG415" i="2"/>
  <c r="BE415" i="2"/>
  <c r="AA415" i="2"/>
  <c r="Y415" i="2"/>
  <c r="W415" i="2"/>
  <c r="BK415" i="2"/>
  <c r="N415" i="2"/>
  <c r="BF415" i="2"/>
  <c r="BI414" i="2"/>
  <c r="BH414" i="2"/>
  <c r="BG414" i="2"/>
  <c r="BE414" i="2"/>
  <c r="AA414" i="2"/>
  <c r="Y414" i="2"/>
  <c r="W414" i="2"/>
  <c r="BK414" i="2"/>
  <c r="N414" i="2"/>
  <c r="BF414" i="2"/>
  <c r="BI413" i="2"/>
  <c r="BH413" i="2"/>
  <c r="BG413" i="2"/>
  <c r="BE413" i="2"/>
  <c r="AA413" i="2"/>
  <c r="Y413" i="2"/>
  <c r="W413" i="2"/>
  <c r="BK413" i="2"/>
  <c r="N413" i="2"/>
  <c r="BF413" i="2"/>
  <c r="BI412" i="2"/>
  <c r="BH412" i="2"/>
  <c r="BG412" i="2"/>
  <c r="BE412" i="2"/>
  <c r="AA412" i="2"/>
  <c r="Y412" i="2"/>
  <c r="W412" i="2"/>
  <c r="BK412" i="2"/>
  <c r="N412" i="2"/>
  <c r="BF412" i="2"/>
  <c r="BI411" i="2"/>
  <c r="BH411" i="2"/>
  <c r="BG411" i="2"/>
  <c r="BE411" i="2"/>
  <c r="AA411" i="2"/>
  <c r="Y411" i="2"/>
  <c r="W411" i="2"/>
  <c r="BK411" i="2"/>
  <c r="N411" i="2"/>
  <c r="BF411" i="2"/>
  <c r="BI410" i="2"/>
  <c r="BH410" i="2"/>
  <c r="BG410" i="2"/>
  <c r="BE410" i="2"/>
  <c r="AA410" i="2"/>
  <c r="Y410" i="2"/>
  <c r="W410" i="2"/>
  <c r="BK410" i="2"/>
  <c r="N410" i="2"/>
  <c r="BF410" i="2"/>
  <c r="BI409" i="2"/>
  <c r="BH409" i="2"/>
  <c r="BG409" i="2"/>
  <c r="BE409" i="2"/>
  <c r="AA409" i="2"/>
  <c r="Y409" i="2"/>
  <c r="W409" i="2"/>
  <c r="BK409" i="2"/>
  <c r="N409" i="2"/>
  <c r="BF409" i="2"/>
  <c r="BI408" i="2"/>
  <c r="BH408" i="2"/>
  <c r="BG408" i="2"/>
  <c r="BE408" i="2"/>
  <c r="AA408" i="2"/>
  <c r="Y408" i="2"/>
  <c r="W408" i="2"/>
  <c r="BK408" i="2"/>
  <c r="N408" i="2"/>
  <c r="BF408" i="2"/>
  <c r="BI407" i="2"/>
  <c r="BH407" i="2"/>
  <c r="BG407" i="2"/>
  <c r="BE407" i="2"/>
  <c r="AA407" i="2"/>
  <c r="Y407" i="2"/>
  <c r="W407" i="2"/>
  <c r="BK407" i="2"/>
  <c r="N407" i="2"/>
  <c r="BF407" i="2"/>
  <c r="BI406" i="2"/>
  <c r="BH406" i="2"/>
  <c r="BG406" i="2"/>
  <c r="BE406" i="2"/>
  <c r="AA406" i="2"/>
  <c r="Y406" i="2"/>
  <c r="W406" i="2"/>
  <c r="BK406" i="2"/>
  <c r="N406" i="2"/>
  <c r="BF406" i="2"/>
  <c r="BI405" i="2"/>
  <c r="BH405" i="2"/>
  <c r="BG405" i="2"/>
  <c r="BE405" i="2"/>
  <c r="AA405" i="2"/>
  <c r="Y405" i="2"/>
  <c r="W405" i="2"/>
  <c r="BK405" i="2"/>
  <c r="N405" i="2"/>
  <c r="BF405" i="2"/>
  <c r="BI404" i="2"/>
  <c r="BH404" i="2"/>
  <c r="BG404" i="2"/>
  <c r="BE404" i="2"/>
  <c r="AA404" i="2"/>
  <c r="Y404" i="2"/>
  <c r="W404" i="2"/>
  <c r="BK404" i="2"/>
  <c r="N404" i="2"/>
  <c r="BF404" i="2"/>
  <c r="BI403" i="2"/>
  <c r="BH403" i="2"/>
  <c r="BG403" i="2"/>
  <c r="BE403" i="2"/>
  <c r="AA403" i="2"/>
  <c r="Y403" i="2"/>
  <c r="W403" i="2"/>
  <c r="BK403" i="2"/>
  <c r="N403" i="2"/>
  <c r="BF403" i="2"/>
  <c r="BI402" i="2"/>
  <c r="BH402" i="2"/>
  <c r="BG402" i="2"/>
  <c r="BE402" i="2"/>
  <c r="AA402" i="2"/>
  <c r="Y402" i="2"/>
  <c r="W402" i="2"/>
  <c r="BK402" i="2"/>
  <c r="N402" i="2"/>
  <c r="BF402" i="2"/>
  <c r="BI401" i="2"/>
  <c r="BH401" i="2"/>
  <c r="BG401" i="2"/>
  <c r="BE401" i="2"/>
  <c r="AA401" i="2"/>
  <c r="Y401" i="2"/>
  <c r="W401" i="2"/>
  <c r="BK401" i="2"/>
  <c r="N401" i="2"/>
  <c r="BF401" i="2"/>
  <c r="BI400" i="2"/>
  <c r="BH400" i="2"/>
  <c r="BG400" i="2"/>
  <c r="BE400" i="2"/>
  <c r="AA400" i="2"/>
  <c r="Y400" i="2"/>
  <c r="W400" i="2"/>
  <c r="BK400" i="2"/>
  <c r="N400" i="2"/>
  <c r="BF400" i="2"/>
  <c r="BI399" i="2"/>
  <c r="BH399" i="2"/>
  <c r="BG399" i="2"/>
  <c r="BE399" i="2"/>
  <c r="AA399" i="2"/>
  <c r="Y399" i="2"/>
  <c r="W399" i="2"/>
  <c r="BK399" i="2"/>
  <c r="N399" i="2"/>
  <c r="BF399" i="2"/>
  <c r="BI398" i="2"/>
  <c r="BH398" i="2"/>
  <c r="BG398" i="2"/>
  <c r="BE398" i="2"/>
  <c r="AA398" i="2"/>
  <c r="Y398" i="2"/>
  <c r="W398" i="2"/>
  <c r="BK398" i="2"/>
  <c r="N398" i="2"/>
  <c r="BF398" i="2"/>
  <c r="BI397" i="2"/>
  <c r="BH397" i="2"/>
  <c r="BG397" i="2"/>
  <c r="BE397" i="2"/>
  <c r="AA397" i="2"/>
  <c r="Y397" i="2"/>
  <c r="W397" i="2"/>
  <c r="BK397" i="2"/>
  <c r="N397" i="2"/>
  <c r="BF397" i="2"/>
  <c r="BI396" i="2"/>
  <c r="BH396" i="2"/>
  <c r="BG396" i="2"/>
  <c r="BE396" i="2"/>
  <c r="AA396" i="2"/>
  <c r="Y396" i="2"/>
  <c r="W396" i="2"/>
  <c r="BK396" i="2"/>
  <c r="N396" i="2"/>
  <c r="BF396" i="2"/>
  <c r="BI395" i="2"/>
  <c r="BH395" i="2"/>
  <c r="BG395" i="2"/>
  <c r="BE395" i="2"/>
  <c r="AA395" i="2"/>
  <c r="Y395" i="2"/>
  <c r="W395" i="2"/>
  <c r="BK395" i="2"/>
  <c r="N395" i="2"/>
  <c r="BF395" i="2"/>
  <c r="BI394" i="2"/>
  <c r="BH394" i="2"/>
  <c r="BG394" i="2"/>
  <c r="BE394" i="2"/>
  <c r="AA394" i="2"/>
  <c r="Y394" i="2"/>
  <c r="W394" i="2"/>
  <c r="BK394" i="2"/>
  <c r="N394" i="2"/>
  <c r="BF394" i="2"/>
  <c r="BI393" i="2"/>
  <c r="BH393" i="2"/>
  <c r="BG393" i="2"/>
  <c r="BE393" i="2"/>
  <c r="AA393" i="2"/>
  <c r="Y393" i="2"/>
  <c r="W393" i="2"/>
  <c r="BK393" i="2"/>
  <c r="N393" i="2"/>
  <c r="BF393" i="2"/>
  <c r="BI392" i="2"/>
  <c r="BH392" i="2"/>
  <c r="BG392" i="2"/>
  <c r="BE392" i="2"/>
  <c r="AA392" i="2"/>
  <c r="Y392" i="2"/>
  <c r="W392" i="2"/>
  <c r="BK392" i="2"/>
  <c r="N392" i="2"/>
  <c r="BF392" i="2"/>
  <c r="BI391" i="2"/>
  <c r="BH391" i="2"/>
  <c r="BG391" i="2"/>
  <c r="BE391" i="2"/>
  <c r="AA391" i="2"/>
  <c r="Y391" i="2"/>
  <c r="W391" i="2"/>
  <c r="BK391" i="2"/>
  <c r="N391" i="2"/>
  <c r="BF391" i="2"/>
  <c r="BI390" i="2"/>
  <c r="BH390" i="2"/>
  <c r="BG390" i="2"/>
  <c r="BE390" i="2"/>
  <c r="AA390" i="2"/>
  <c r="Y390" i="2"/>
  <c r="W390" i="2"/>
  <c r="BK390" i="2"/>
  <c r="N390" i="2"/>
  <c r="BF390" i="2"/>
  <c r="BI389" i="2"/>
  <c r="BH389" i="2"/>
  <c r="BG389" i="2"/>
  <c r="BE389" i="2"/>
  <c r="AA389" i="2"/>
  <c r="Y389" i="2"/>
  <c r="W389" i="2"/>
  <c r="BK389" i="2"/>
  <c r="N389" i="2"/>
  <c r="BF389" i="2"/>
  <c r="BI388" i="2"/>
  <c r="BH388" i="2"/>
  <c r="BG388" i="2"/>
  <c r="BE388" i="2"/>
  <c r="AA388" i="2"/>
  <c r="Y388" i="2"/>
  <c r="W388" i="2"/>
  <c r="BK388" i="2"/>
  <c r="N388" i="2"/>
  <c r="BF388" i="2"/>
  <c r="BI387" i="2"/>
  <c r="BH387" i="2"/>
  <c r="BG387" i="2"/>
  <c r="BE387" i="2"/>
  <c r="AA387" i="2"/>
  <c r="Y387" i="2"/>
  <c r="W387" i="2"/>
  <c r="BK387" i="2"/>
  <c r="N387" i="2"/>
  <c r="BF387" i="2"/>
  <c r="BI386" i="2"/>
  <c r="BH386" i="2"/>
  <c r="BG386" i="2"/>
  <c r="BE386" i="2"/>
  <c r="AA386" i="2"/>
  <c r="Y386" i="2"/>
  <c r="W386" i="2"/>
  <c r="BK386" i="2"/>
  <c r="N386" i="2"/>
  <c r="BF386" i="2"/>
  <c r="BI385" i="2"/>
  <c r="BH385" i="2"/>
  <c r="BG385" i="2"/>
  <c r="BE385" i="2"/>
  <c r="AA385" i="2"/>
  <c r="Y385" i="2"/>
  <c r="W385" i="2"/>
  <c r="BK385" i="2"/>
  <c r="N385" i="2"/>
  <c r="BF385" i="2"/>
  <c r="BI384" i="2"/>
  <c r="BH384" i="2"/>
  <c r="BG384" i="2"/>
  <c r="BE384" i="2"/>
  <c r="AA384" i="2"/>
  <c r="Y384" i="2"/>
  <c r="W384" i="2"/>
  <c r="BK384" i="2"/>
  <c r="N384" i="2"/>
  <c r="BF384" i="2"/>
  <c r="BI382" i="2"/>
  <c r="BH382" i="2"/>
  <c r="BG382" i="2"/>
  <c r="BE382" i="2"/>
  <c r="AA382" i="2"/>
  <c r="Y382" i="2"/>
  <c r="W382" i="2"/>
  <c r="BK382" i="2"/>
  <c r="N382" i="2"/>
  <c r="BF382" i="2"/>
  <c r="BI381" i="2"/>
  <c r="BH381" i="2"/>
  <c r="BG381" i="2"/>
  <c r="BE381" i="2"/>
  <c r="AA381" i="2"/>
  <c r="Y381" i="2"/>
  <c r="W381" i="2"/>
  <c r="BK381" i="2"/>
  <c r="N381" i="2"/>
  <c r="BF381" i="2"/>
  <c r="BI379" i="2"/>
  <c r="BH379" i="2"/>
  <c r="BG379" i="2"/>
  <c r="BE379" i="2"/>
  <c r="AA379" i="2"/>
  <c r="Y379" i="2"/>
  <c r="W379" i="2"/>
  <c r="BK379" i="2"/>
  <c r="N379" i="2"/>
  <c r="BF379" i="2"/>
  <c r="BI378" i="2"/>
  <c r="BH378" i="2"/>
  <c r="BG378" i="2"/>
  <c r="BE378" i="2"/>
  <c r="AA378" i="2"/>
  <c r="Y378" i="2"/>
  <c r="W378" i="2"/>
  <c r="BK378" i="2"/>
  <c r="N378" i="2"/>
  <c r="BF378" i="2"/>
  <c r="BI377" i="2"/>
  <c r="BH377" i="2"/>
  <c r="BG377" i="2"/>
  <c r="BE377" i="2"/>
  <c r="AA377" i="2"/>
  <c r="Y377" i="2"/>
  <c r="W377" i="2"/>
  <c r="BK377" i="2"/>
  <c r="N377" i="2"/>
  <c r="BF377" i="2"/>
  <c r="BI376" i="2"/>
  <c r="BH376" i="2"/>
  <c r="BG376" i="2"/>
  <c r="BE376" i="2"/>
  <c r="AA376" i="2"/>
  <c r="Y376" i="2"/>
  <c r="W376" i="2"/>
  <c r="BK376" i="2"/>
  <c r="N376" i="2"/>
  <c r="BF376" i="2"/>
  <c r="BI375" i="2"/>
  <c r="BH375" i="2"/>
  <c r="BG375" i="2"/>
  <c r="BE375" i="2"/>
  <c r="AA375" i="2"/>
  <c r="Y375" i="2"/>
  <c r="W375" i="2"/>
  <c r="BK375" i="2"/>
  <c r="N375" i="2"/>
  <c r="BF375" i="2"/>
  <c r="BI374" i="2"/>
  <c r="BH374" i="2"/>
  <c r="BG374" i="2"/>
  <c r="BE374" i="2"/>
  <c r="AA374" i="2"/>
  <c r="Y374" i="2"/>
  <c r="W374" i="2"/>
  <c r="BK374" i="2"/>
  <c r="N374" i="2"/>
  <c r="BF374" i="2"/>
  <c r="BI373" i="2"/>
  <c r="BH373" i="2"/>
  <c r="BG373" i="2"/>
  <c r="BE373" i="2"/>
  <c r="AA373" i="2"/>
  <c r="Y373" i="2"/>
  <c r="W373" i="2"/>
  <c r="BK373" i="2"/>
  <c r="N373" i="2"/>
  <c r="BF373" i="2"/>
  <c r="BI369" i="2"/>
  <c r="BH369" i="2"/>
  <c r="BG369" i="2"/>
  <c r="BE369" i="2"/>
  <c r="AA369" i="2"/>
  <c r="Y369" i="2"/>
  <c r="W369" i="2"/>
  <c r="BK369" i="2"/>
  <c r="N369" i="2"/>
  <c r="BF369" i="2"/>
  <c r="BI368" i="2"/>
  <c r="BH368" i="2"/>
  <c r="BG368" i="2"/>
  <c r="BE368" i="2"/>
  <c r="AA368" i="2"/>
  <c r="Y368" i="2"/>
  <c r="W368" i="2"/>
  <c r="BK368" i="2"/>
  <c r="N368" i="2"/>
  <c r="BF368" i="2"/>
  <c r="BI366" i="2"/>
  <c r="BH366" i="2"/>
  <c r="BG366" i="2"/>
  <c r="BE366" i="2"/>
  <c r="AA366" i="2"/>
  <c r="Y366" i="2"/>
  <c r="W366" i="2"/>
  <c r="BK366" i="2"/>
  <c r="N366" i="2"/>
  <c r="BF366" i="2"/>
  <c r="BI365" i="2"/>
  <c r="BH365" i="2"/>
  <c r="BG365" i="2"/>
  <c r="BE365" i="2"/>
  <c r="AA365" i="2"/>
  <c r="Y365" i="2"/>
  <c r="W365" i="2"/>
  <c r="BK365" i="2"/>
  <c r="N365" i="2"/>
  <c r="BF365" i="2"/>
  <c r="BI364" i="2"/>
  <c r="BH364" i="2"/>
  <c r="BG364" i="2"/>
  <c r="BE364" i="2"/>
  <c r="AA364" i="2"/>
  <c r="Y364" i="2"/>
  <c r="W364" i="2"/>
  <c r="BK364" i="2"/>
  <c r="N364" i="2"/>
  <c r="BF364" i="2"/>
  <c r="BI363" i="2"/>
  <c r="BH363" i="2"/>
  <c r="BG363" i="2"/>
  <c r="BE363" i="2"/>
  <c r="AA363" i="2"/>
  <c r="Y363" i="2"/>
  <c r="W363" i="2"/>
  <c r="BK363" i="2"/>
  <c r="N363" i="2"/>
  <c r="BF363" i="2"/>
  <c r="BI362" i="2"/>
  <c r="BH362" i="2"/>
  <c r="BG362" i="2"/>
  <c r="BE362" i="2"/>
  <c r="AA362" i="2"/>
  <c r="Y362" i="2"/>
  <c r="W362" i="2"/>
  <c r="BK362" i="2"/>
  <c r="N362" i="2"/>
  <c r="BF362" i="2"/>
  <c r="BI361" i="2"/>
  <c r="BH361" i="2"/>
  <c r="BG361" i="2"/>
  <c r="BE361" i="2"/>
  <c r="AA361" i="2"/>
  <c r="Y361" i="2"/>
  <c r="W361" i="2"/>
  <c r="BK361" i="2"/>
  <c r="N361" i="2"/>
  <c r="BF361" i="2"/>
  <c r="BI360" i="2"/>
  <c r="BH360" i="2"/>
  <c r="BG360" i="2"/>
  <c r="BE360" i="2"/>
  <c r="AA360" i="2"/>
  <c r="Y360" i="2"/>
  <c r="W360" i="2"/>
  <c r="BK360" i="2"/>
  <c r="N360" i="2"/>
  <c r="BF360" i="2"/>
  <c r="BI359" i="2"/>
  <c r="BH359" i="2"/>
  <c r="BG359" i="2"/>
  <c r="BE359" i="2"/>
  <c r="AA359" i="2"/>
  <c r="Y359" i="2"/>
  <c r="W359" i="2"/>
  <c r="BK359" i="2"/>
  <c r="N359" i="2"/>
  <c r="BF359" i="2"/>
  <c r="BI358" i="2"/>
  <c r="BH358" i="2"/>
  <c r="BG358" i="2"/>
  <c r="BE358" i="2"/>
  <c r="AA358" i="2"/>
  <c r="Y358" i="2"/>
  <c r="W358" i="2"/>
  <c r="BK358" i="2"/>
  <c r="N358" i="2"/>
  <c r="BF358" i="2"/>
  <c r="BI356" i="2"/>
  <c r="BH356" i="2"/>
  <c r="BG356" i="2"/>
  <c r="BE356" i="2"/>
  <c r="AA356" i="2"/>
  <c r="Y356" i="2"/>
  <c r="W356" i="2"/>
  <c r="BK356" i="2"/>
  <c r="N356" i="2"/>
  <c r="BF356" i="2"/>
  <c r="BI355" i="2"/>
  <c r="BH355" i="2"/>
  <c r="BG355" i="2"/>
  <c r="BE355" i="2"/>
  <c r="AA355" i="2"/>
  <c r="Y355" i="2"/>
  <c r="W355" i="2"/>
  <c r="BK355" i="2"/>
  <c r="N355" i="2"/>
  <c r="BF355" i="2"/>
  <c r="BI353" i="2"/>
  <c r="BH353" i="2"/>
  <c r="BG353" i="2"/>
  <c r="BE353" i="2"/>
  <c r="AA353" i="2"/>
  <c r="Y353" i="2"/>
  <c r="W353" i="2"/>
  <c r="BK353" i="2"/>
  <c r="N353" i="2"/>
  <c r="BF353" i="2"/>
  <c r="BI352" i="2"/>
  <c r="BH352" i="2"/>
  <c r="BG352" i="2"/>
  <c r="BE352" i="2"/>
  <c r="AA352" i="2"/>
  <c r="Y352" i="2"/>
  <c r="W352" i="2"/>
  <c r="BK352" i="2"/>
  <c r="N352" i="2"/>
  <c r="BF352" i="2"/>
  <c r="BI351" i="2"/>
  <c r="BH351" i="2"/>
  <c r="BG351" i="2"/>
  <c r="BE351" i="2"/>
  <c r="AA351" i="2"/>
  <c r="Y351" i="2"/>
  <c r="W351" i="2"/>
  <c r="BK351" i="2"/>
  <c r="N351" i="2"/>
  <c r="BF351" i="2"/>
  <c r="BI350" i="2"/>
  <c r="BH350" i="2"/>
  <c r="BG350" i="2"/>
  <c r="BE350" i="2"/>
  <c r="AA350" i="2"/>
  <c r="Y350" i="2"/>
  <c r="W350" i="2"/>
  <c r="BK350" i="2"/>
  <c r="N350" i="2"/>
  <c r="BF350" i="2"/>
  <c r="BI349" i="2"/>
  <c r="BH349" i="2"/>
  <c r="BG349" i="2"/>
  <c r="BE349" i="2"/>
  <c r="AA349" i="2"/>
  <c r="Y349" i="2"/>
  <c r="W349" i="2"/>
  <c r="BK349" i="2"/>
  <c r="N349" i="2"/>
  <c r="BF349" i="2"/>
  <c r="BI348" i="2"/>
  <c r="BH348" i="2"/>
  <c r="BG348" i="2"/>
  <c r="BE348" i="2"/>
  <c r="AA348" i="2"/>
  <c r="Y348" i="2"/>
  <c r="W348" i="2"/>
  <c r="BK348" i="2"/>
  <c r="N348" i="2"/>
  <c r="BF348" i="2"/>
  <c r="BI347" i="2"/>
  <c r="BH347" i="2"/>
  <c r="BG347" i="2"/>
  <c r="BE347" i="2"/>
  <c r="AA347" i="2"/>
  <c r="Y347" i="2"/>
  <c r="W347" i="2"/>
  <c r="BK347" i="2"/>
  <c r="N347" i="2"/>
  <c r="BF347" i="2"/>
  <c r="BI346" i="2"/>
  <c r="BH346" i="2"/>
  <c r="BG346" i="2"/>
  <c r="BE346" i="2"/>
  <c r="AA346" i="2"/>
  <c r="Y346" i="2"/>
  <c r="W346" i="2"/>
  <c r="BK346" i="2"/>
  <c r="N346" i="2"/>
  <c r="BF346" i="2"/>
  <c r="BI345" i="2"/>
  <c r="BH345" i="2"/>
  <c r="BG345" i="2"/>
  <c r="BE345" i="2"/>
  <c r="AA345" i="2"/>
  <c r="Y345" i="2"/>
  <c r="W345" i="2"/>
  <c r="BK345" i="2"/>
  <c r="N345" i="2"/>
  <c r="BF345" i="2"/>
  <c r="BI344" i="2"/>
  <c r="BH344" i="2"/>
  <c r="BG344" i="2"/>
  <c r="BE344" i="2"/>
  <c r="AA344" i="2"/>
  <c r="Y344" i="2"/>
  <c r="W344" i="2"/>
  <c r="BK344" i="2"/>
  <c r="N344" i="2"/>
  <c r="BF344" i="2"/>
  <c r="BI343" i="2"/>
  <c r="BH343" i="2"/>
  <c r="BG343" i="2"/>
  <c r="BE343" i="2"/>
  <c r="AA343" i="2"/>
  <c r="Y343" i="2"/>
  <c r="W343" i="2"/>
  <c r="BK343" i="2"/>
  <c r="N343" i="2"/>
  <c r="BF343" i="2"/>
  <c r="BI342" i="2"/>
  <c r="BH342" i="2"/>
  <c r="BG342" i="2"/>
  <c r="BE342" i="2"/>
  <c r="AA342" i="2"/>
  <c r="Y342" i="2"/>
  <c r="W342" i="2"/>
  <c r="BK342" i="2"/>
  <c r="N342" i="2"/>
  <c r="BF342" i="2"/>
  <c r="BI341" i="2"/>
  <c r="BH341" i="2"/>
  <c r="BG341" i="2"/>
  <c r="BE341" i="2"/>
  <c r="AA341" i="2"/>
  <c r="Y341" i="2"/>
  <c r="W341" i="2"/>
  <c r="BK341" i="2"/>
  <c r="N341" i="2"/>
  <c r="BF341" i="2"/>
  <c r="BI340" i="2"/>
  <c r="BH340" i="2"/>
  <c r="BG340" i="2"/>
  <c r="BE340" i="2"/>
  <c r="AA340" i="2"/>
  <c r="Y340" i="2"/>
  <c r="W340" i="2"/>
  <c r="BK340" i="2"/>
  <c r="N340" i="2"/>
  <c r="BF340" i="2"/>
  <c r="BI339" i="2"/>
  <c r="BH339" i="2"/>
  <c r="BG339" i="2"/>
  <c r="BE339" i="2"/>
  <c r="AA339" i="2"/>
  <c r="Y339" i="2"/>
  <c r="W339" i="2"/>
  <c r="BK339" i="2"/>
  <c r="N339" i="2"/>
  <c r="BF339" i="2"/>
  <c r="BI338" i="2"/>
  <c r="BH338" i="2"/>
  <c r="BG338" i="2"/>
  <c r="BE338" i="2"/>
  <c r="AA338" i="2"/>
  <c r="Y338" i="2"/>
  <c r="W338" i="2"/>
  <c r="BK338" i="2"/>
  <c r="N338" i="2"/>
  <c r="BF338" i="2"/>
  <c r="BI337" i="2"/>
  <c r="BH337" i="2"/>
  <c r="BG337" i="2"/>
  <c r="BE337" i="2"/>
  <c r="AA337" i="2"/>
  <c r="Y337" i="2"/>
  <c r="W337" i="2"/>
  <c r="BK337" i="2"/>
  <c r="N337" i="2"/>
  <c r="BF337" i="2"/>
  <c r="BI336" i="2"/>
  <c r="BH336" i="2"/>
  <c r="BG336" i="2"/>
  <c r="BE336" i="2"/>
  <c r="AA336" i="2"/>
  <c r="Y336" i="2"/>
  <c r="W336" i="2"/>
  <c r="BK336" i="2"/>
  <c r="N336" i="2"/>
  <c r="BF336" i="2"/>
  <c r="BI335" i="2"/>
  <c r="BH335" i="2"/>
  <c r="BG335" i="2"/>
  <c r="BE335" i="2"/>
  <c r="AA335" i="2"/>
  <c r="Y335" i="2"/>
  <c r="W335" i="2"/>
  <c r="BK335" i="2"/>
  <c r="N335" i="2"/>
  <c r="BF335" i="2"/>
  <c r="BI334" i="2"/>
  <c r="BH334" i="2"/>
  <c r="BG334" i="2"/>
  <c r="BE334" i="2"/>
  <c r="AA334" i="2"/>
  <c r="Y334" i="2"/>
  <c r="W334" i="2"/>
  <c r="BK334" i="2"/>
  <c r="N334" i="2"/>
  <c r="BF334" i="2"/>
  <c r="BI333" i="2"/>
  <c r="BH333" i="2"/>
  <c r="BG333" i="2"/>
  <c r="BE333" i="2"/>
  <c r="AA333" i="2"/>
  <c r="Y333" i="2"/>
  <c r="W333" i="2"/>
  <c r="BK333" i="2"/>
  <c r="N333" i="2"/>
  <c r="BF333" i="2"/>
  <c r="BI332" i="2"/>
  <c r="BH332" i="2"/>
  <c r="BG332" i="2"/>
  <c r="BE332" i="2"/>
  <c r="AA332" i="2"/>
  <c r="Y332" i="2"/>
  <c r="W332" i="2"/>
  <c r="BK332" i="2"/>
  <c r="N332" i="2"/>
  <c r="BF332" i="2"/>
  <c r="BI331" i="2"/>
  <c r="BH331" i="2"/>
  <c r="BG331" i="2"/>
  <c r="BE331" i="2"/>
  <c r="AA331" i="2"/>
  <c r="Y331" i="2"/>
  <c r="W331" i="2"/>
  <c r="BK331" i="2"/>
  <c r="N331" i="2"/>
  <c r="BF331" i="2"/>
  <c r="BI330" i="2"/>
  <c r="BH330" i="2"/>
  <c r="BG330" i="2"/>
  <c r="BE330" i="2"/>
  <c r="AA330" i="2"/>
  <c r="Y330" i="2"/>
  <c r="W330" i="2"/>
  <c r="BK330" i="2"/>
  <c r="N330" i="2"/>
  <c r="BF330" i="2"/>
  <c r="BI329" i="2"/>
  <c r="BH329" i="2"/>
  <c r="BG329" i="2"/>
  <c r="BE329" i="2"/>
  <c r="AA329" i="2"/>
  <c r="Y329" i="2"/>
  <c r="W329" i="2"/>
  <c r="BK329" i="2"/>
  <c r="N329" i="2"/>
  <c r="BF329" i="2"/>
  <c r="BI328" i="2"/>
  <c r="BH328" i="2"/>
  <c r="BG328" i="2"/>
  <c r="BE328" i="2"/>
  <c r="AA328" i="2"/>
  <c r="Y328" i="2"/>
  <c r="W328" i="2"/>
  <c r="BK328" i="2"/>
  <c r="N328" i="2"/>
  <c r="BF328" i="2"/>
  <c r="BI327" i="2"/>
  <c r="BH327" i="2"/>
  <c r="BG327" i="2"/>
  <c r="BE327" i="2"/>
  <c r="AA327" i="2"/>
  <c r="Y327" i="2"/>
  <c r="W327" i="2"/>
  <c r="BK327" i="2"/>
  <c r="N327" i="2"/>
  <c r="BF327" i="2"/>
  <c r="BI326" i="2"/>
  <c r="BH326" i="2"/>
  <c r="BG326" i="2"/>
  <c r="BE326" i="2"/>
  <c r="AA326" i="2"/>
  <c r="Y326" i="2"/>
  <c r="W326" i="2"/>
  <c r="BK326" i="2"/>
  <c r="N326" i="2"/>
  <c r="BF326" i="2"/>
  <c r="BI325" i="2"/>
  <c r="BH325" i="2"/>
  <c r="BG325" i="2"/>
  <c r="BE325" i="2"/>
  <c r="AA325" i="2"/>
  <c r="Y325" i="2"/>
  <c r="W325" i="2"/>
  <c r="BK325" i="2"/>
  <c r="N325" i="2"/>
  <c r="BF325" i="2"/>
  <c r="BI324" i="2"/>
  <c r="BH324" i="2"/>
  <c r="BG324" i="2"/>
  <c r="BE324" i="2"/>
  <c r="AA324" i="2"/>
  <c r="Y324" i="2"/>
  <c r="W324" i="2"/>
  <c r="BK324" i="2"/>
  <c r="N324" i="2"/>
  <c r="BF324" i="2"/>
  <c r="BI323" i="2"/>
  <c r="BH323" i="2"/>
  <c r="BG323" i="2"/>
  <c r="BE323" i="2"/>
  <c r="AA323" i="2"/>
  <c r="Y323" i="2"/>
  <c r="W323" i="2"/>
  <c r="BK323" i="2"/>
  <c r="N323" i="2"/>
  <c r="BF323" i="2"/>
  <c r="BI322" i="2"/>
  <c r="BH322" i="2"/>
  <c r="BG322" i="2"/>
  <c r="BE322" i="2"/>
  <c r="AA322" i="2"/>
  <c r="Y322" i="2"/>
  <c r="W322" i="2"/>
  <c r="BK322" i="2"/>
  <c r="N322" i="2"/>
  <c r="BF322" i="2"/>
  <c r="BI321" i="2"/>
  <c r="BH321" i="2"/>
  <c r="BG321" i="2"/>
  <c r="BE321" i="2"/>
  <c r="AA321" i="2"/>
  <c r="Y321" i="2"/>
  <c r="W321" i="2"/>
  <c r="BK321" i="2"/>
  <c r="N321" i="2"/>
  <c r="BF321" i="2"/>
  <c r="BI320" i="2"/>
  <c r="BH320" i="2"/>
  <c r="BG320" i="2"/>
  <c r="BE320" i="2"/>
  <c r="AA320" i="2"/>
  <c r="Y320" i="2"/>
  <c r="W320" i="2"/>
  <c r="BK320" i="2"/>
  <c r="N320" i="2"/>
  <c r="BF320" i="2"/>
  <c r="BI319" i="2"/>
  <c r="BH319" i="2"/>
  <c r="BG319" i="2"/>
  <c r="BE319" i="2"/>
  <c r="AA319" i="2"/>
  <c r="Y319" i="2"/>
  <c r="W319" i="2"/>
  <c r="BK319" i="2"/>
  <c r="N319" i="2"/>
  <c r="BF319" i="2"/>
  <c r="BI318" i="2"/>
  <c r="BH318" i="2"/>
  <c r="BG318" i="2"/>
  <c r="BE318" i="2"/>
  <c r="AA318" i="2"/>
  <c r="Y318" i="2"/>
  <c r="W318" i="2"/>
  <c r="BK318" i="2"/>
  <c r="N318" i="2"/>
  <c r="BF318" i="2"/>
  <c r="BI317" i="2"/>
  <c r="BH317" i="2"/>
  <c r="BG317" i="2"/>
  <c r="BE317" i="2"/>
  <c r="AA317" i="2"/>
  <c r="AA316" i="2"/>
  <c r="AA315" i="2" s="1"/>
  <c r="Y317" i="2"/>
  <c r="Y316" i="2" s="1"/>
  <c r="Y315" i="2" s="1"/>
  <c r="W317" i="2"/>
  <c r="W316" i="2"/>
  <c r="W315" i="2" s="1"/>
  <c r="BK317" i="2"/>
  <c r="BK316" i="2" s="1"/>
  <c r="N317" i="2"/>
  <c r="BF317" i="2"/>
  <c r="BI314" i="2"/>
  <c r="BH314" i="2"/>
  <c r="BG314" i="2"/>
  <c r="BE314" i="2"/>
  <c r="AA314" i="2"/>
  <c r="Y314" i="2"/>
  <c r="W314" i="2"/>
  <c r="BK314" i="2"/>
  <c r="N314" i="2"/>
  <c r="BF314" i="2"/>
  <c r="BI313" i="2"/>
  <c r="BH313" i="2"/>
  <c r="BG313" i="2"/>
  <c r="BE313" i="2"/>
  <c r="AA313" i="2"/>
  <c r="Y313" i="2"/>
  <c r="W313" i="2"/>
  <c r="BK313" i="2"/>
  <c r="BK310" i="2" s="1"/>
  <c r="N310" i="2" s="1"/>
  <c r="N103" i="2" s="1"/>
  <c r="N313" i="2"/>
  <c r="BF313" i="2"/>
  <c r="BI311" i="2"/>
  <c r="BH311" i="2"/>
  <c r="BG311" i="2"/>
  <c r="BE311" i="2"/>
  <c r="AA311" i="2"/>
  <c r="AA310" i="2"/>
  <c r="Y311" i="2"/>
  <c r="Y310" i="2"/>
  <c r="W311" i="2"/>
  <c r="W310" i="2"/>
  <c r="BK311" i="2"/>
  <c r="N311" i="2"/>
  <c r="BF311" i="2" s="1"/>
  <c r="BI309" i="2"/>
  <c r="BH309" i="2"/>
  <c r="BG309" i="2"/>
  <c r="BE309" i="2"/>
  <c r="AA309" i="2"/>
  <c r="Y309" i="2"/>
  <c r="W309" i="2"/>
  <c r="BK309" i="2"/>
  <c r="N309" i="2"/>
  <c r="BF309" i="2"/>
  <c r="BI308" i="2"/>
  <c r="BH308" i="2"/>
  <c r="BG308" i="2"/>
  <c r="BE308" i="2"/>
  <c r="AA308" i="2"/>
  <c r="AA307" i="2"/>
  <c r="Y308" i="2"/>
  <c r="Y307" i="2"/>
  <c r="W308" i="2"/>
  <c r="W307" i="2"/>
  <c r="BK308" i="2"/>
  <c r="BK307" i="2"/>
  <c r="N307" i="2" s="1"/>
  <c r="N102" i="2" s="1"/>
  <c r="N308" i="2"/>
  <c r="BF308" i="2" s="1"/>
  <c r="BI306" i="2"/>
  <c r="BH306" i="2"/>
  <c r="BG306" i="2"/>
  <c r="BE306" i="2"/>
  <c r="AA306" i="2"/>
  <c r="AA305" i="2"/>
  <c r="Y306" i="2"/>
  <c r="Y305" i="2"/>
  <c r="W306" i="2"/>
  <c r="W305" i="2"/>
  <c r="BK306" i="2"/>
  <c r="BK305" i="2"/>
  <c r="N305" i="2" s="1"/>
  <c r="N101" i="2" s="1"/>
  <c r="N306" i="2"/>
  <c r="BF306" i="2" s="1"/>
  <c r="BI304" i="2"/>
  <c r="BH304" i="2"/>
  <c r="BG304" i="2"/>
  <c r="BE304" i="2"/>
  <c r="AA304" i="2"/>
  <c r="Y304" i="2"/>
  <c r="W304" i="2"/>
  <c r="BK304" i="2"/>
  <c r="N304" i="2"/>
  <c r="BF304" i="2"/>
  <c r="BI302" i="2"/>
  <c r="BH302" i="2"/>
  <c r="BG302" i="2"/>
  <c r="BE302" i="2"/>
  <c r="AA302" i="2"/>
  <c r="Y302" i="2"/>
  <c r="W302" i="2"/>
  <c r="BK302" i="2"/>
  <c r="N302" i="2"/>
  <c r="BF302" i="2"/>
  <c r="BI301" i="2"/>
  <c r="BH301" i="2"/>
  <c r="BG301" i="2"/>
  <c r="BE301" i="2"/>
  <c r="AA301" i="2"/>
  <c r="Y301" i="2"/>
  <c r="W301" i="2"/>
  <c r="BK301" i="2"/>
  <c r="N301" i="2"/>
  <c r="BF301" i="2"/>
  <c r="BI300" i="2"/>
  <c r="BH300" i="2"/>
  <c r="BG300" i="2"/>
  <c r="BE300" i="2"/>
  <c r="AA300" i="2"/>
  <c r="Y300" i="2"/>
  <c r="W300" i="2"/>
  <c r="BK300" i="2"/>
  <c r="N300" i="2"/>
  <c r="BF300" i="2"/>
  <c r="BI299" i="2"/>
  <c r="BH299" i="2"/>
  <c r="BG299" i="2"/>
  <c r="BE299" i="2"/>
  <c r="AA299" i="2"/>
  <c r="Y299" i="2"/>
  <c r="W299" i="2"/>
  <c r="BK299" i="2"/>
  <c r="N299" i="2"/>
  <c r="BF299" i="2"/>
  <c r="BI298" i="2"/>
  <c r="BH298" i="2"/>
  <c r="BG298" i="2"/>
  <c r="BE298" i="2"/>
  <c r="AA298" i="2"/>
  <c r="Y298" i="2"/>
  <c r="W298" i="2"/>
  <c r="BK298" i="2"/>
  <c r="N298" i="2"/>
  <c r="BF298" i="2"/>
  <c r="BI297" i="2"/>
  <c r="BH297" i="2"/>
  <c r="BG297" i="2"/>
  <c r="BE297" i="2"/>
  <c r="AA297" i="2"/>
  <c r="Y297" i="2"/>
  <c r="W297" i="2"/>
  <c r="BK297" i="2"/>
  <c r="N297" i="2"/>
  <c r="BF297" i="2"/>
  <c r="BI296" i="2"/>
  <c r="BH296" i="2"/>
  <c r="BG296" i="2"/>
  <c r="BE296" i="2"/>
  <c r="AA296" i="2"/>
  <c r="Y296" i="2"/>
  <c r="W296" i="2"/>
  <c r="BK296" i="2"/>
  <c r="N296" i="2"/>
  <c r="BF296" i="2"/>
  <c r="BI295" i="2"/>
  <c r="BH295" i="2"/>
  <c r="BG295" i="2"/>
  <c r="BE295" i="2"/>
  <c r="AA295" i="2"/>
  <c r="Y295" i="2"/>
  <c r="W295" i="2"/>
  <c r="BK295" i="2"/>
  <c r="N295" i="2"/>
  <c r="BF295" i="2"/>
  <c r="BI293" i="2"/>
  <c r="BH293" i="2"/>
  <c r="BG293" i="2"/>
  <c r="BE293" i="2"/>
  <c r="AA293" i="2"/>
  <c r="Y293" i="2"/>
  <c r="W293" i="2"/>
  <c r="BK293" i="2"/>
  <c r="N293" i="2"/>
  <c r="BF293" i="2"/>
  <c r="BI292" i="2"/>
  <c r="BH292" i="2"/>
  <c r="BG292" i="2"/>
  <c r="BE292" i="2"/>
  <c r="AA292" i="2"/>
  <c r="Y292" i="2"/>
  <c r="W292" i="2"/>
  <c r="BK292" i="2"/>
  <c r="N292" i="2"/>
  <c r="BF292" i="2"/>
  <c r="BI290" i="2"/>
  <c r="BH290" i="2"/>
  <c r="BG290" i="2"/>
  <c r="BE290" i="2"/>
  <c r="AA290" i="2"/>
  <c r="Y290" i="2"/>
  <c r="W290" i="2"/>
  <c r="BK290" i="2"/>
  <c r="N290" i="2"/>
  <c r="BF290" i="2"/>
  <c r="BI289" i="2"/>
  <c r="BH289" i="2"/>
  <c r="BG289" i="2"/>
  <c r="BE289" i="2"/>
  <c r="AA289" i="2"/>
  <c r="Y289" i="2"/>
  <c r="W289" i="2"/>
  <c r="BK289" i="2"/>
  <c r="N289" i="2"/>
  <c r="BF289" i="2"/>
  <c r="BI288" i="2"/>
  <c r="BH288" i="2"/>
  <c r="BG288" i="2"/>
  <c r="BE288" i="2"/>
  <c r="AA288" i="2"/>
  <c r="Y288" i="2"/>
  <c r="W288" i="2"/>
  <c r="BK288" i="2"/>
  <c r="N288" i="2"/>
  <c r="BF288" i="2"/>
  <c r="BI287" i="2"/>
  <c r="BH287" i="2"/>
  <c r="BG287" i="2"/>
  <c r="BE287" i="2"/>
  <c r="AA287" i="2"/>
  <c r="Y287" i="2"/>
  <c r="W287" i="2"/>
  <c r="BK287" i="2"/>
  <c r="N287" i="2"/>
  <c r="BF287" i="2"/>
  <c r="BI286" i="2"/>
  <c r="BH286" i="2"/>
  <c r="BG286" i="2"/>
  <c r="BE286" i="2"/>
  <c r="AA286" i="2"/>
  <c r="Y286" i="2"/>
  <c r="W286" i="2"/>
  <c r="BK286" i="2"/>
  <c r="N286" i="2"/>
  <c r="BF286" i="2"/>
  <c r="BI285" i="2"/>
  <c r="BH285" i="2"/>
  <c r="BG285" i="2"/>
  <c r="BE285" i="2"/>
  <c r="AA285" i="2"/>
  <c r="Y285" i="2"/>
  <c r="W285" i="2"/>
  <c r="BK285" i="2"/>
  <c r="N285" i="2"/>
  <c r="BF285" i="2"/>
  <c r="BI284" i="2"/>
  <c r="BH284" i="2"/>
  <c r="BG284" i="2"/>
  <c r="BE284" i="2"/>
  <c r="AA284" i="2"/>
  <c r="Y284" i="2"/>
  <c r="W284" i="2"/>
  <c r="BK284" i="2"/>
  <c r="N284" i="2"/>
  <c r="BF284" i="2"/>
  <c r="BI282" i="2"/>
  <c r="BH282" i="2"/>
  <c r="BG282" i="2"/>
  <c r="BE282" i="2"/>
  <c r="AA282" i="2"/>
  <c r="Y282" i="2"/>
  <c r="W282" i="2"/>
  <c r="BK282" i="2"/>
  <c r="N282" i="2"/>
  <c r="BF282" i="2"/>
  <c r="BI280" i="2"/>
  <c r="BH280" i="2"/>
  <c r="BG280" i="2"/>
  <c r="BE280" i="2"/>
  <c r="AA280" i="2"/>
  <c r="Y280" i="2"/>
  <c r="W280" i="2"/>
  <c r="BK280" i="2"/>
  <c r="N280" i="2"/>
  <c r="BF280" i="2"/>
  <c r="BI278" i="2"/>
  <c r="BH278" i="2"/>
  <c r="BG278" i="2"/>
  <c r="BE278" i="2"/>
  <c r="AA278" i="2"/>
  <c r="Y278" i="2"/>
  <c r="W278" i="2"/>
  <c r="BK278" i="2"/>
  <c r="N278" i="2"/>
  <c r="BF278" i="2"/>
  <c r="BI276" i="2"/>
  <c r="BH276" i="2"/>
  <c r="BG276" i="2"/>
  <c r="BE276" i="2"/>
  <c r="AA276" i="2"/>
  <c r="Y276" i="2"/>
  <c r="W276" i="2"/>
  <c r="BK276" i="2"/>
  <c r="N276" i="2"/>
  <c r="BF276" i="2"/>
  <c r="BI274" i="2"/>
  <c r="BH274" i="2"/>
  <c r="BG274" i="2"/>
  <c r="BE274" i="2"/>
  <c r="AA274" i="2"/>
  <c r="Y274" i="2"/>
  <c r="W274" i="2"/>
  <c r="BK274" i="2"/>
  <c r="N274" i="2"/>
  <c r="BF274" i="2"/>
  <c r="BI273" i="2"/>
  <c r="BH273" i="2"/>
  <c r="BG273" i="2"/>
  <c r="BE273" i="2"/>
  <c r="AA273" i="2"/>
  <c r="Y273" i="2"/>
  <c r="W273" i="2"/>
  <c r="BK273" i="2"/>
  <c r="N273" i="2"/>
  <c r="BF273" i="2"/>
  <c r="BI271" i="2"/>
  <c r="BH271" i="2"/>
  <c r="BG271" i="2"/>
  <c r="BE271" i="2"/>
  <c r="AA271" i="2"/>
  <c r="Y271" i="2"/>
  <c r="W271" i="2"/>
  <c r="BK271" i="2"/>
  <c r="N271" i="2"/>
  <c r="BF271" i="2"/>
  <c r="BI269" i="2"/>
  <c r="BH269" i="2"/>
  <c r="BG269" i="2"/>
  <c r="BE269" i="2"/>
  <c r="AA269" i="2"/>
  <c r="Y269" i="2"/>
  <c r="W269" i="2"/>
  <c r="BK269" i="2"/>
  <c r="N269" i="2"/>
  <c r="BF269" i="2"/>
  <c r="BI267" i="2"/>
  <c r="BH267" i="2"/>
  <c r="BG267" i="2"/>
  <c r="BE267" i="2"/>
  <c r="AA267" i="2"/>
  <c r="Y267" i="2"/>
  <c r="W267" i="2"/>
  <c r="BK267" i="2"/>
  <c r="N267" i="2"/>
  <c r="BF267" i="2"/>
  <c r="BI265" i="2"/>
  <c r="BH265" i="2"/>
  <c r="BG265" i="2"/>
  <c r="BE265" i="2"/>
  <c r="AA265" i="2"/>
  <c r="Y265" i="2"/>
  <c r="W265" i="2"/>
  <c r="BK265" i="2"/>
  <c r="N265" i="2"/>
  <c r="BF265" i="2"/>
  <c r="BI263" i="2"/>
  <c r="BH263" i="2"/>
  <c r="BG263" i="2"/>
  <c r="BE263" i="2"/>
  <c r="AA263" i="2"/>
  <c r="Y263" i="2"/>
  <c r="W263" i="2"/>
  <c r="BK263" i="2"/>
  <c r="N263" i="2"/>
  <c r="BF263" i="2"/>
  <c r="BI261" i="2"/>
  <c r="BH261" i="2"/>
  <c r="BG261" i="2"/>
  <c r="BE261" i="2"/>
  <c r="AA261" i="2"/>
  <c r="Y261" i="2"/>
  <c r="W261" i="2"/>
  <c r="BK261" i="2"/>
  <c r="N261" i="2"/>
  <c r="BF261" i="2"/>
  <c r="BI259" i="2"/>
  <c r="BH259" i="2"/>
  <c r="BG259" i="2"/>
  <c r="BE259" i="2"/>
  <c r="AA259" i="2"/>
  <c r="AA258" i="2"/>
  <c r="Y259" i="2"/>
  <c r="Y258" i="2"/>
  <c r="W259" i="2"/>
  <c r="W258" i="2"/>
  <c r="BK259" i="2"/>
  <c r="BK258" i="2"/>
  <c r="N258" i="2" s="1"/>
  <c r="N100" i="2" s="1"/>
  <c r="N259" i="2"/>
  <c r="BF259" i="2" s="1"/>
  <c r="BI257" i="2"/>
  <c r="BH257" i="2"/>
  <c r="BG257" i="2"/>
  <c r="BE257" i="2"/>
  <c r="AA257" i="2"/>
  <c r="Y257" i="2"/>
  <c r="W257" i="2"/>
  <c r="BK257" i="2"/>
  <c r="N257" i="2"/>
  <c r="BF257" i="2"/>
  <c r="BI256" i="2"/>
  <c r="BH256" i="2"/>
  <c r="BG256" i="2"/>
  <c r="BE256" i="2"/>
  <c r="AA256" i="2"/>
  <c r="Y256" i="2"/>
  <c r="Y251" i="2" s="1"/>
  <c r="W256" i="2"/>
  <c r="BK256" i="2"/>
  <c r="N256" i="2"/>
  <c r="BF256" i="2"/>
  <c r="BI254" i="2"/>
  <c r="BH254" i="2"/>
  <c r="BG254" i="2"/>
  <c r="BE254" i="2"/>
  <c r="AA254" i="2"/>
  <c r="Y254" i="2"/>
  <c r="W254" i="2"/>
  <c r="BK254" i="2"/>
  <c r="BK251" i="2" s="1"/>
  <c r="N251" i="2" s="1"/>
  <c r="N99" i="2" s="1"/>
  <c r="N254" i="2"/>
  <c r="BF254" i="2"/>
  <c r="BI252" i="2"/>
  <c r="BH252" i="2"/>
  <c r="BG252" i="2"/>
  <c r="BE252" i="2"/>
  <c r="AA252" i="2"/>
  <c r="AA251" i="2"/>
  <c r="Y252" i="2"/>
  <c r="W252" i="2"/>
  <c r="W251" i="2"/>
  <c r="BK252" i="2"/>
  <c r="N252" i="2"/>
  <c r="BF252" i="2" s="1"/>
  <c r="BI250" i="2"/>
  <c r="BH250" i="2"/>
  <c r="BG250" i="2"/>
  <c r="BE250" i="2"/>
  <c r="AA250" i="2"/>
  <c r="Y250" i="2"/>
  <c r="W250" i="2"/>
  <c r="BK250" i="2"/>
  <c r="N250" i="2"/>
  <c r="BF250" i="2"/>
  <c r="BI249" i="2"/>
  <c r="BH249" i="2"/>
  <c r="BG249" i="2"/>
  <c r="BE249" i="2"/>
  <c r="AA249" i="2"/>
  <c r="Y249" i="2"/>
  <c r="W249" i="2"/>
  <c r="BK249" i="2"/>
  <c r="N249" i="2"/>
  <c r="BF249" i="2"/>
  <c r="BI248" i="2"/>
  <c r="BH248" i="2"/>
  <c r="BG248" i="2"/>
  <c r="BE248" i="2"/>
  <c r="AA248" i="2"/>
  <c r="Y248" i="2"/>
  <c r="W248" i="2"/>
  <c r="BK248" i="2"/>
  <c r="N248" i="2"/>
  <c r="BF248" i="2"/>
  <c r="BI247" i="2"/>
  <c r="BH247" i="2"/>
  <c r="BG247" i="2"/>
  <c r="BE247" i="2"/>
  <c r="AA247" i="2"/>
  <c r="Y247" i="2"/>
  <c r="W247" i="2"/>
  <c r="BK247" i="2"/>
  <c r="N247" i="2"/>
  <c r="BF247" i="2"/>
  <c r="BI246" i="2"/>
  <c r="BH246" i="2"/>
  <c r="BG246" i="2"/>
  <c r="BE246" i="2"/>
  <c r="AA246" i="2"/>
  <c r="Y246" i="2"/>
  <c r="W246" i="2"/>
  <c r="BK246" i="2"/>
  <c r="N246" i="2"/>
  <c r="BF246" i="2"/>
  <c r="BI244" i="2"/>
  <c r="BH244" i="2"/>
  <c r="BG244" i="2"/>
  <c r="BE244" i="2"/>
  <c r="AA244" i="2"/>
  <c r="Y244" i="2"/>
  <c r="W244" i="2"/>
  <c r="BK244" i="2"/>
  <c r="N244" i="2"/>
  <c r="BF244" i="2"/>
  <c r="BI242" i="2"/>
  <c r="BH242" i="2"/>
  <c r="BG242" i="2"/>
  <c r="BE242" i="2"/>
  <c r="AA242" i="2"/>
  <c r="Y242" i="2"/>
  <c r="W242" i="2"/>
  <c r="BK242" i="2"/>
  <c r="N242" i="2"/>
  <c r="BF242" i="2"/>
  <c r="BI240" i="2"/>
  <c r="BH240" i="2"/>
  <c r="BG240" i="2"/>
  <c r="BE240" i="2"/>
  <c r="AA240" i="2"/>
  <c r="AA239" i="2"/>
  <c r="Y240" i="2"/>
  <c r="Y239" i="2"/>
  <c r="W240" i="2"/>
  <c r="W239" i="2"/>
  <c r="BK240" i="2"/>
  <c r="BK239" i="2"/>
  <c r="N239" i="2" s="1"/>
  <c r="N98" i="2" s="1"/>
  <c r="N240" i="2"/>
  <c r="BF240" i="2" s="1"/>
  <c r="BI238" i="2"/>
  <c r="BH238" i="2"/>
  <c r="BG238" i="2"/>
  <c r="BE238" i="2"/>
  <c r="AA238" i="2"/>
  <c r="Y238" i="2"/>
  <c r="W238" i="2"/>
  <c r="BK238" i="2"/>
  <c r="N238" i="2"/>
  <c r="BF238" i="2"/>
  <c r="BI236" i="2"/>
  <c r="BH236" i="2"/>
  <c r="BG236" i="2"/>
  <c r="BE236" i="2"/>
  <c r="AA236" i="2"/>
  <c r="Y236" i="2"/>
  <c r="W236" i="2"/>
  <c r="BK236" i="2"/>
  <c r="N236" i="2"/>
  <c r="BF236" i="2"/>
  <c r="BI234" i="2"/>
  <c r="BH234" i="2"/>
  <c r="BG234" i="2"/>
  <c r="BE234" i="2"/>
  <c r="AA234" i="2"/>
  <c r="Y234" i="2"/>
  <c r="W234" i="2"/>
  <c r="BK234" i="2"/>
  <c r="N234" i="2"/>
  <c r="BF234" i="2"/>
  <c r="BI233" i="2"/>
  <c r="BH233" i="2"/>
  <c r="BG233" i="2"/>
  <c r="BE233" i="2"/>
  <c r="AA233" i="2"/>
  <c r="Y233" i="2"/>
  <c r="W233" i="2"/>
  <c r="BK233" i="2"/>
  <c r="N233" i="2"/>
  <c r="BF233" i="2"/>
  <c r="BI231" i="2"/>
  <c r="BH231" i="2"/>
  <c r="BG231" i="2"/>
  <c r="BE231" i="2"/>
  <c r="AA231" i="2"/>
  <c r="Y231" i="2"/>
  <c r="W231" i="2"/>
  <c r="BK231" i="2"/>
  <c r="N231" i="2"/>
  <c r="BF231" i="2"/>
  <c r="BI229" i="2"/>
  <c r="BH229" i="2"/>
  <c r="BG229" i="2"/>
  <c r="BE229" i="2"/>
  <c r="AA229" i="2"/>
  <c r="Y229" i="2"/>
  <c r="W229" i="2"/>
  <c r="BK229" i="2"/>
  <c r="N229" i="2"/>
  <c r="BF229" i="2"/>
  <c r="BI228" i="2"/>
  <c r="BH228" i="2"/>
  <c r="BG228" i="2"/>
  <c r="BE228" i="2"/>
  <c r="AA228" i="2"/>
  <c r="Y228" i="2"/>
  <c r="W228" i="2"/>
  <c r="BK228" i="2"/>
  <c r="N228" i="2"/>
  <c r="BF228" i="2"/>
  <c r="BI227" i="2"/>
  <c r="BH227" i="2"/>
  <c r="BG227" i="2"/>
  <c r="BE227" i="2"/>
  <c r="AA227" i="2"/>
  <c r="Y227" i="2"/>
  <c r="W227" i="2"/>
  <c r="BK227" i="2"/>
  <c r="N227" i="2"/>
  <c r="BF227" i="2"/>
  <c r="BI225" i="2"/>
  <c r="BH225" i="2"/>
  <c r="BG225" i="2"/>
  <c r="BE225" i="2"/>
  <c r="AA225" i="2"/>
  <c r="Y225" i="2"/>
  <c r="W225" i="2"/>
  <c r="BK225" i="2"/>
  <c r="N225" i="2"/>
  <c r="BF225" i="2"/>
  <c r="BI223" i="2"/>
  <c r="BH223" i="2"/>
  <c r="BG223" i="2"/>
  <c r="BE223" i="2"/>
  <c r="AA223" i="2"/>
  <c r="Y223" i="2"/>
  <c r="W223" i="2"/>
  <c r="BK223" i="2"/>
  <c r="N223" i="2"/>
  <c r="BF223" i="2"/>
  <c r="BI221" i="2"/>
  <c r="BH221" i="2"/>
  <c r="BG221" i="2"/>
  <c r="BE221" i="2"/>
  <c r="AA221" i="2"/>
  <c r="Y221" i="2"/>
  <c r="W221" i="2"/>
  <c r="BK221" i="2"/>
  <c r="N221" i="2"/>
  <c r="BF221" i="2"/>
  <c r="BI219" i="2"/>
  <c r="BH219" i="2"/>
  <c r="BG219" i="2"/>
  <c r="BE219" i="2"/>
  <c r="AA219" i="2"/>
  <c r="AA218" i="2"/>
  <c r="AA217" i="2" s="1"/>
  <c r="Y219" i="2"/>
  <c r="Y218" i="2" s="1"/>
  <c r="Y217" i="2" s="1"/>
  <c r="W219" i="2"/>
  <c r="W218" i="2"/>
  <c r="W217" i="2" s="1"/>
  <c r="BK219" i="2"/>
  <c r="BK218" i="2" s="1"/>
  <c r="N219" i="2"/>
  <c r="BF219" i="2"/>
  <c r="BI216" i="2"/>
  <c r="BH216" i="2"/>
  <c r="BG216" i="2"/>
  <c r="BE216" i="2"/>
  <c r="AA216" i="2"/>
  <c r="AA215" i="2"/>
  <c r="Y216" i="2"/>
  <c r="Y215" i="2"/>
  <c r="W216" i="2"/>
  <c r="W215" i="2"/>
  <c r="BK216" i="2"/>
  <c r="BK215" i="2"/>
  <c r="N215" i="2" s="1"/>
  <c r="N95" i="2" s="1"/>
  <c r="N216" i="2"/>
  <c r="BF216" i="2" s="1"/>
  <c r="BI214" i="2"/>
  <c r="BH214" i="2"/>
  <c r="BG214" i="2"/>
  <c r="BE214" i="2"/>
  <c r="AA214" i="2"/>
  <c r="Y214" i="2"/>
  <c r="W214" i="2"/>
  <c r="BK214" i="2"/>
  <c r="N214" i="2"/>
  <c r="BF214" i="2"/>
  <c r="BI213" i="2"/>
  <c r="BH213" i="2"/>
  <c r="BG213" i="2"/>
  <c r="BE213" i="2"/>
  <c r="AA213" i="2"/>
  <c r="Y213" i="2"/>
  <c r="W213" i="2"/>
  <c r="BK213" i="2"/>
  <c r="N213" i="2"/>
  <c r="BF213" i="2"/>
  <c r="BI212" i="2"/>
  <c r="BH212" i="2"/>
  <c r="BG212" i="2"/>
  <c r="BE212" i="2"/>
  <c r="AA212" i="2"/>
  <c r="Y212" i="2"/>
  <c r="W212" i="2"/>
  <c r="BK212" i="2"/>
  <c r="N212" i="2"/>
  <c r="BF212" i="2"/>
  <c r="BI211" i="2"/>
  <c r="BH211" i="2"/>
  <c r="BG211" i="2"/>
  <c r="BE211" i="2"/>
  <c r="AA211" i="2"/>
  <c r="Y211" i="2"/>
  <c r="W211" i="2"/>
  <c r="BK211" i="2"/>
  <c r="N211" i="2"/>
  <c r="BF211" i="2"/>
  <c r="BI210" i="2"/>
  <c r="BH210" i="2"/>
  <c r="BG210" i="2"/>
  <c r="BE210" i="2"/>
  <c r="AA210" i="2"/>
  <c r="Y210" i="2"/>
  <c r="W210" i="2"/>
  <c r="BK210" i="2"/>
  <c r="N210" i="2"/>
  <c r="BF210" i="2"/>
  <c r="BI206" i="2"/>
  <c r="BH206" i="2"/>
  <c r="BG206" i="2"/>
  <c r="BE206" i="2"/>
  <c r="AA206" i="2"/>
  <c r="Y206" i="2"/>
  <c r="W206" i="2"/>
  <c r="BK206" i="2"/>
  <c r="N206" i="2"/>
  <c r="BF206" i="2"/>
  <c r="BI204" i="2"/>
  <c r="BH204" i="2"/>
  <c r="BG204" i="2"/>
  <c r="BE204" i="2"/>
  <c r="AA204" i="2"/>
  <c r="Y204" i="2"/>
  <c r="W204" i="2"/>
  <c r="BK204" i="2"/>
  <c r="N204" i="2"/>
  <c r="BF204" i="2"/>
  <c r="BI202" i="2"/>
  <c r="BH202" i="2"/>
  <c r="BG202" i="2"/>
  <c r="BE202" i="2"/>
  <c r="AA202" i="2"/>
  <c r="Y202" i="2"/>
  <c r="W202" i="2"/>
  <c r="BK202" i="2"/>
  <c r="N202" i="2"/>
  <c r="BF202" i="2"/>
  <c r="BI200" i="2"/>
  <c r="BH200" i="2"/>
  <c r="BG200" i="2"/>
  <c r="BE200" i="2"/>
  <c r="AA200" i="2"/>
  <c r="Y200" i="2"/>
  <c r="W200" i="2"/>
  <c r="BK200" i="2"/>
  <c r="N200" i="2"/>
  <c r="BF200" i="2"/>
  <c r="BI199" i="2"/>
  <c r="BH199" i="2"/>
  <c r="BG199" i="2"/>
  <c r="BE199" i="2"/>
  <c r="AA199" i="2"/>
  <c r="Y199" i="2"/>
  <c r="W199" i="2"/>
  <c r="BK199" i="2"/>
  <c r="N199" i="2"/>
  <c r="BF199" i="2"/>
  <c r="BI198" i="2"/>
  <c r="BH198" i="2"/>
  <c r="BG198" i="2"/>
  <c r="BE198" i="2"/>
  <c r="AA198" i="2"/>
  <c r="Y198" i="2"/>
  <c r="W198" i="2"/>
  <c r="BK198" i="2"/>
  <c r="N198" i="2"/>
  <c r="BF198" i="2"/>
  <c r="BI196" i="2"/>
  <c r="BH196" i="2"/>
  <c r="BG196" i="2"/>
  <c r="BE196" i="2"/>
  <c r="AA196" i="2"/>
  <c r="Y196" i="2"/>
  <c r="W196" i="2"/>
  <c r="BK196" i="2"/>
  <c r="N196" i="2"/>
  <c r="BF196" i="2"/>
  <c r="BI194" i="2"/>
  <c r="BH194" i="2"/>
  <c r="BG194" i="2"/>
  <c r="BE194" i="2"/>
  <c r="AA194" i="2"/>
  <c r="Y194" i="2"/>
  <c r="W194" i="2"/>
  <c r="BK194" i="2"/>
  <c r="N194" i="2"/>
  <c r="BF194" i="2"/>
  <c r="BI190" i="2"/>
  <c r="BH190" i="2"/>
  <c r="BG190" i="2"/>
  <c r="BE190" i="2"/>
  <c r="AA190" i="2"/>
  <c r="Y190" i="2"/>
  <c r="W190" i="2"/>
  <c r="BK190" i="2"/>
  <c r="N190" i="2"/>
  <c r="BF190" i="2"/>
  <c r="BI188" i="2"/>
  <c r="BH188" i="2"/>
  <c r="BG188" i="2"/>
  <c r="BE188" i="2"/>
  <c r="AA188" i="2"/>
  <c r="AA187" i="2"/>
  <c r="Y188" i="2"/>
  <c r="Y187" i="2"/>
  <c r="W188" i="2"/>
  <c r="W187" i="2"/>
  <c r="BK188" i="2"/>
  <c r="BK187" i="2"/>
  <c r="N187" i="2" s="1"/>
  <c r="N94" i="2" s="1"/>
  <c r="N188" i="2"/>
  <c r="BF188" i="2" s="1"/>
  <c r="BI186" i="2"/>
  <c r="BH186" i="2"/>
  <c r="BG186" i="2"/>
  <c r="BE186" i="2"/>
  <c r="AA186" i="2"/>
  <c r="Y186" i="2"/>
  <c r="W186" i="2"/>
  <c r="BK186" i="2"/>
  <c r="N186" i="2"/>
  <c r="BF186" i="2"/>
  <c r="BI185" i="2"/>
  <c r="BH185" i="2"/>
  <c r="BG185" i="2"/>
  <c r="BE185" i="2"/>
  <c r="AA185" i="2"/>
  <c r="Y185" i="2"/>
  <c r="W185" i="2"/>
  <c r="BK185" i="2"/>
  <c r="N185" i="2"/>
  <c r="BF185" i="2"/>
  <c r="BI184" i="2"/>
  <c r="BH184" i="2"/>
  <c r="BG184" i="2"/>
  <c r="BE184" i="2"/>
  <c r="AA184" i="2"/>
  <c r="Y184" i="2"/>
  <c r="W184" i="2"/>
  <c r="BK184" i="2"/>
  <c r="N184" i="2"/>
  <c r="BF184" i="2"/>
  <c r="BI183" i="2"/>
  <c r="BH183" i="2"/>
  <c r="BG183" i="2"/>
  <c r="BE183" i="2"/>
  <c r="AA183" i="2"/>
  <c r="Y183" i="2"/>
  <c r="W183" i="2"/>
  <c r="BK183" i="2"/>
  <c r="N183" i="2"/>
  <c r="BF183" i="2"/>
  <c r="BI182" i="2"/>
  <c r="BH182" i="2"/>
  <c r="BG182" i="2"/>
  <c r="BE182" i="2"/>
  <c r="AA182" i="2"/>
  <c r="Y182" i="2"/>
  <c r="W182" i="2"/>
  <c r="BK182" i="2"/>
  <c r="N182" i="2"/>
  <c r="BF182" i="2"/>
  <c r="BI181" i="2"/>
  <c r="BH181" i="2"/>
  <c r="BG181" i="2"/>
  <c r="BE181" i="2"/>
  <c r="AA181" i="2"/>
  <c r="Y181" i="2"/>
  <c r="Y178" i="2" s="1"/>
  <c r="W181" i="2"/>
  <c r="BK181" i="2"/>
  <c r="N181" i="2"/>
  <c r="BF181" i="2"/>
  <c r="BI180" i="2"/>
  <c r="BH180" i="2"/>
  <c r="BG180" i="2"/>
  <c r="BE180" i="2"/>
  <c r="AA180" i="2"/>
  <c r="Y180" i="2"/>
  <c r="W180" i="2"/>
  <c r="BK180" i="2"/>
  <c r="BK178" i="2" s="1"/>
  <c r="N178" i="2" s="1"/>
  <c r="N93" i="2" s="1"/>
  <c r="N180" i="2"/>
  <c r="BF180" i="2"/>
  <c r="BI179" i="2"/>
  <c r="BH179" i="2"/>
  <c r="BG179" i="2"/>
  <c r="BE179" i="2"/>
  <c r="AA179" i="2"/>
  <c r="AA178" i="2"/>
  <c r="Y179" i="2"/>
  <c r="W179" i="2"/>
  <c r="W178" i="2"/>
  <c r="BK179" i="2"/>
  <c r="N179" i="2"/>
  <c r="BF179" i="2" s="1"/>
  <c r="BI176" i="2"/>
  <c r="BH176" i="2"/>
  <c r="BG176" i="2"/>
  <c r="BE176" i="2"/>
  <c r="AA176" i="2"/>
  <c r="Y176" i="2"/>
  <c r="W176" i="2"/>
  <c r="BK176" i="2"/>
  <c r="N176" i="2"/>
  <c r="BF176" i="2"/>
  <c r="BI174" i="2"/>
  <c r="BH174" i="2"/>
  <c r="BG174" i="2"/>
  <c r="BE174" i="2"/>
  <c r="AA174" i="2"/>
  <c r="Y174" i="2"/>
  <c r="W174" i="2"/>
  <c r="BK174" i="2"/>
  <c r="N174" i="2"/>
  <c r="BF174" i="2"/>
  <c r="BI172" i="2"/>
  <c r="BH172" i="2"/>
  <c r="BG172" i="2"/>
  <c r="BE172" i="2"/>
  <c r="AA172" i="2"/>
  <c r="Y172" i="2"/>
  <c r="W172" i="2"/>
  <c r="BK172" i="2"/>
  <c r="N172" i="2"/>
  <c r="BF172" i="2"/>
  <c r="BI171" i="2"/>
  <c r="BH171" i="2"/>
  <c r="BG171" i="2"/>
  <c r="BE171" i="2"/>
  <c r="AA171" i="2"/>
  <c r="Y171" i="2"/>
  <c r="W171" i="2"/>
  <c r="BK171" i="2"/>
  <c r="N171" i="2"/>
  <c r="BF171" i="2"/>
  <c r="BI170" i="2"/>
  <c r="BH170" i="2"/>
  <c r="BG170" i="2"/>
  <c r="BE170" i="2"/>
  <c r="AA170" i="2"/>
  <c r="Y170" i="2"/>
  <c r="Y162" i="2" s="1"/>
  <c r="W170" i="2"/>
  <c r="BK170" i="2"/>
  <c r="N170" i="2"/>
  <c r="BF170" i="2"/>
  <c r="BI164" i="2"/>
  <c r="BH164" i="2"/>
  <c r="BG164" i="2"/>
  <c r="BE164" i="2"/>
  <c r="AA164" i="2"/>
  <c r="Y164" i="2"/>
  <c r="W164" i="2"/>
  <c r="BK164" i="2"/>
  <c r="BK162" i="2" s="1"/>
  <c r="N162" i="2" s="1"/>
  <c r="N92" i="2" s="1"/>
  <c r="N164" i="2"/>
  <c r="BF164" i="2"/>
  <c r="BI163" i="2"/>
  <c r="BH163" i="2"/>
  <c r="BG163" i="2"/>
  <c r="BE163" i="2"/>
  <c r="AA163" i="2"/>
  <c r="AA162" i="2"/>
  <c r="Y163" i="2"/>
  <c r="W163" i="2"/>
  <c r="W162" i="2"/>
  <c r="BK163" i="2"/>
  <c r="N163" i="2"/>
  <c r="BF163" i="2" s="1"/>
  <c r="BI161" i="2"/>
  <c r="BH161" i="2"/>
  <c r="BG161" i="2"/>
  <c r="BE161" i="2"/>
  <c r="AA161" i="2"/>
  <c r="Y161" i="2"/>
  <c r="W161" i="2"/>
  <c r="BK161" i="2"/>
  <c r="N161" i="2"/>
  <c r="BF161" i="2"/>
  <c r="BI159" i="2"/>
  <c r="BH159" i="2"/>
  <c r="BG159" i="2"/>
  <c r="BE159" i="2"/>
  <c r="AA159" i="2"/>
  <c r="AA158" i="2"/>
  <c r="Y159" i="2"/>
  <c r="Y158" i="2"/>
  <c r="W159" i="2"/>
  <c r="W158" i="2"/>
  <c r="BK159" i="2"/>
  <c r="BK158" i="2"/>
  <c r="N158" i="2" s="1"/>
  <c r="N91" i="2" s="1"/>
  <c r="N159" i="2"/>
  <c r="BF159" i="2" s="1"/>
  <c r="BI154" i="2"/>
  <c r="BH154" i="2"/>
  <c r="BG154" i="2"/>
  <c r="BE154" i="2"/>
  <c r="AA154" i="2"/>
  <c r="AA153" i="2"/>
  <c r="Y154" i="2"/>
  <c r="Y153" i="2"/>
  <c r="W154" i="2"/>
  <c r="W153" i="2"/>
  <c r="BK154" i="2"/>
  <c r="BK153" i="2"/>
  <c r="N153" i="2" s="1"/>
  <c r="N90" i="2" s="1"/>
  <c r="N154" i="2"/>
  <c r="BF154" i="2" s="1"/>
  <c r="BI151" i="2"/>
  <c r="BH151" i="2"/>
  <c r="BG151" i="2"/>
  <c r="BE151" i="2"/>
  <c r="AA151" i="2"/>
  <c r="Y151" i="2"/>
  <c r="W151" i="2"/>
  <c r="BK151" i="2"/>
  <c r="N151" i="2"/>
  <c r="BF151" i="2"/>
  <c r="BI149" i="2"/>
  <c r="BH149" i="2"/>
  <c r="BG149" i="2"/>
  <c r="BE149" i="2"/>
  <c r="AA149" i="2"/>
  <c r="Y149" i="2"/>
  <c r="W149" i="2"/>
  <c r="BK149" i="2"/>
  <c r="N149" i="2"/>
  <c r="BF149" i="2"/>
  <c r="BI148" i="2"/>
  <c r="BH148" i="2"/>
  <c r="BG148" i="2"/>
  <c r="BE148" i="2"/>
  <c r="AA148" i="2"/>
  <c r="Y148" i="2"/>
  <c r="W148" i="2"/>
  <c r="BK148" i="2"/>
  <c r="N148" i="2"/>
  <c r="BF148" i="2"/>
  <c r="BI147" i="2"/>
  <c r="BH147" i="2"/>
  <c r="BG147" i="2"/>
  <c r="BE147" i="2"/>
  <c r="AA147" i="2"/>
  <c r="Y147" i="2"/>
  <c r="W147" i="2"/>
  <c r="BK147" i="2"/>
  <c r="N147" i="2"/>
  <c r="BF147" i="2"/>
  <c r="BI146" i="2"/>
  <c r="BH146" i="2"/>
  <c r="BG146" i="2"/>
  <c r="BE146" i="2"/>
  <c r="AA146" i="2"/>
  <c r="Y146" i="2"/>
  <c r="W146" i="2"/>
  <c r="BK146" i="2"/>
  <c r="N146" i="2"/>
  <c r="BF146" i="2"/>
  <c r="BI145" i="2"/>
  <c r="BH145" i="2"/>
  <c r="BG145" i="2"/>
  <c r="BE145" i="2"/>
  <c r="AA145" i="2"/>
  <c r="Y145" i="2"/>
  <c r="W145" i="2"/>
  <c r="BK145" i="2"/>
  <c r="N145" i="2"/>
  <c r="BF145" i="2"/>
  <c r="BI144" i="2"/>
  <c r="BH144" i="2"/>
  <c r="BG144" i="2"/>
  <c r="BE144" i="2"/>
  <c r="AA144" i="2"/>
  <c r="Y144" i="2"/>
  <c r="W144" i="2"/>
  <c r="BK144" i="2"/>
  <c r="N144" i="2"/>
  <c r="BF144" i="2"/>
  <c r="BI143" i="2"/>
  <c r="BH143" i="2"/>
  <c r="BG143" i="2"/>
  <c r="BE143" i="2"/>
  <c r="AA143" i="2"/>
  <c r="Y143" i="2"/>
  <c r="W143" i="2"/>
  <c r="BK143" i="2"/>
  <c r="N143" i="2"/>
  <c r="BF143" i="2"/>
  <c r="BI142" i="2"/>
  <c r="BH142" i="2"/>
  <c r="BG142" i="2"/>
  <c r="BE142" i="2"/>
  <c r="AA142" i="2"/>
  <c r="Y142" i="2"/>
  <c r="W142" i="2"/>
  <c r="BK142" i="2"/>
  <c r="N142" i="2"/>
  <c r="BF142" i="2"/>
  <c r="BI141" i="2"/>
  <c r="BH141" i="2"/>
  <c r="BG141" i="2"/>
  <c r="BE141" i="2"/>
  <c r="AA141" i="2"/>
  <c r="Y141" i="2"/>
  <c r="W141" i="2"/>
  <c r="BK141" i="2"/>
  <c r="N141" i="2"/>
  <c r="BF141" i="2"/>
  <c r="BI140" i="2"/>
  <c r="BH140" i="2"/>
  <c r="BG140" i="2"/>
  <c r="BE140" i="2"/>
  <c r="AA140" i="2"/>
  <c r="Y140" i="2"/>
  <c r="W140" i="2"/>
  <c r="BK140" i="2"/>
  <c r="N140" i="2"/>
  <c r="BF140" i="2"/>
  <c r="BI139" i="2"/>
  <c r="BH139" i="2"/>
  <c r="BG139" i="2"/>
  <c r="BE139" i="2"/>
  <c r="AA139" i="2"/>
  <c r="Y139" i="2"/>
  <c r="W139" i="2"/>
  <c r="BK139" i="2"/>
  <c r="N139" i="2"/>
  <c r="BF139" i="2"/>
  <c r="BI138" i="2"/>
  <c r="BH138" i="2"/>
  <c r="BG138" i="2"/>
  <c r="BE138" i="2"/>
  <c r="AA138" i="2"/>
  <c r="Y138" i="2"/>
  <c r="W138" i="2"/>
  <c r="BK138" i="2"/>
  <c r="N138" i="2"/>
  <c r="BF138" i="2"/>
  <c r="BI137" i="2"/>
  <c r="BH137" i="2"/>
  <c r="BG137" i="2"/>
  <c r="BE137" i="2"/>
  <c r="AA137" i="2"/>
  <c r="AA136" i="2"/>
  <c r="AA135" i="2" s="1"/>
  <c r="AA134" i="2" s="1"/>
  <c r="Y137" i="2"/>
  <c r="Y136" i="2"/>
  <c r="Y135" i="2" s="1"/>
  <c r="Y134" i="2" s="1"/>
  <c r="W137" i="2"/>
  <c r="W136" i="2"/>
  <c r="W135" i="2" s="1"/>
  <c r="W134" i="2" s="1"/>
  <c r="AU88" i="1" s="1"/>
  <c r="AU87" i="1" s="1"/>
  <c r="BK137" i="2"/>
  <c r="BK136" i="2" s="1"/>
  <c r="N137" i="2"/>
  <c r="BF137" i="2" s="1"/>
  <c r="M131" i="2"/>
  <c r="M130" i="2"/>
  <c r="F130" i="2"/>
  <c r="F128" i="2"/>
  <c r="F126" i="2"/>
  <c r="BI116" i="2"/>
  <c r="BH116" i="2"/>
  <c r="BG116" i="2"/>
  <c r="BE116" i="2"/>
  <c r="BI115" i="2"/>
  <c r="BH115" i="2"/>
  <c r="BG115" i="2"/>
  <c r="BE115" i="2"/>
  <c r="BI114" i="2"/>
  <c r="BH114" i="2"/>
  <c r="BG114" i="2"/>
  <c r="BE114" i="2"/>
  <c r="BI113" i="2"/>
  <c r="BH113" i="2"/>
  <c r="BG113" i="2"/>
  <c r="BE113" i="2"/>
  <c r="BI112" i="2"/>
  <c r="BH112" i="2"/>
  <c r="BG112" i="2"/>
  <c r="BE112" i="2"/>
  <c r="BI111" i="2"/>
  <c r="H35" i="2"/>
  <c r="BD88" i="1" s="1"/>
  <c r="BD87" i="1" s="1"/>
  <c r="W35" i="1" s="1"/>
  <c r="BH111" i="2"/>
  <c r="H34" i="2" s="1"/>
  <c r="BC88" i="1" s="1"/>
  <c r="BC87" i="1" s="1"/>
  <c r="BG111" i="2"/>
  <c r="H33" i="2"/>
  <c r="BB88" i="1" s="1"/>
  <c r="BB87" i="1" s="1"/>
  <c r="BE111" i="2"/>
  <c r="H31" i="2" s="1"/>
  <c r="AZ88" i="1" s="1"/>
  <c r="AZ87" i="1" s="1"/>
  <c r="M83" i="2"/>
  <c r="M82" i="2"/>
  <c r="F82" i="2"/>
  <c r="F80" i="2"/>
  <c r="F78" i="2"/>
  <c r="O14" i="2"/>
  <c r="E14" i="2"/>
  <c r="F131" i="2"/>
  <c r="F83" i="2"/>
  <c r="O13" i="2"/>
  <c r="O8" i="2"/>
  <c r="M128" i="2" s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M80" i="2" l="1"/>
  <c r="AX87" i="1"/>
  <c r="W33" i="1"/>
  <c r="W34" i="1"/>
  <c r="AY87" i="1"/>
  <c r="AV87" i="1"/>
  <c r="BK135" i="2"/>
  <c r="N136" i="2"/>
  <c r="N89" i="2" s="1"/>
  <c r="N316" i="2"/>
  <c r="N105" i="2" s="1"/>
  <c r="BK315" i="2"/>
  <c r="N315" i="2" s="1"/>
  <c r="N104" i="2" s="1"/>
  <c r="BK217" i="2"/>
  <c r="N217" i="2" s="1"/>
  <c r="N96" i="2" s="1"/>
  <c r="N218" i="2"/>
  <c r="N97" i="2" s="1"/>
  <c r="BK460" i="2"/>
  <c r="N460" i="2" s="1"/>
  <c r="N108" i="2" s="1"/>
  <c r="M31" i="2"/>
  <c r="AV88" i="1" s="1"/>
  <c r="N135" i="2" l="1"/>
  <c r="N88" i="2" s="1"/>
  <c r="BK134" i="2"/>
  <c r="N134" i="2" s="1"/>
  <c r="N87" i="2" s="1"/>
  <c r="N115" i="2" l="1"/>
  <c r="BF115" i="2" s="1"/>
  <c r="N113" i="2"/>
  <c r="BF113" i="2" s="1"/>
  <c r="M26" i="2"/>
  <c r="N116" i="2"/>
  <c r="BF116" i="2" s="1"/>
  <c r="N114" i="2"/>
  <c r="BF114" i="2" s="1"/>
  <c r="N112" i="2"/>
  <c r="BF112" i="2" s="1"/>
  <c r="N111" i="2"/>
  <c r="BF111" i="2" l="1"/>
  <c r="N110" i="2"/>
  <c r="M27" i="2" l="1"/>
  <c r="L118" i="2"/>
  <c r="H32" i="2"/>
  <c r="BA88" i="1" s="1"/>
  <c r="BA87" i="1" s="1"/>
  <c r="M32" i="2"/>
  <c r="AW88" i="1" s="1"/>
  <c r="AT88" i="1" s="1"/>
  <c r="W32" i="1" l="1"/>
  <c r="AW87" i="1"/>
  <c r="AS88" i="1"/>
  <c r="AS87" i="1" s="1"/>
  <c r="M29" i="2"/>
  <c r="L37" i="2" l="1"/>
  <c r="AG88" i="1"/>
  <c r="AK32" i="1"/>
  <c r="AT87" i="1"/>
  <c r="AN88" i="1" l="1"/>
  <c r="AG87" i="1"/>
  <c r="AK26" i="1" l="1"/>
  <c r="AG91" i="1"/>
  <c r="AG94" i="1"/>
  <c r="AG93" i="1"/>
  <c r="AG92" i="1"/>
  <c r="AN87" i="1"/>
  <c r="AV93" i="1" l="1"/>
  <c r="BY93" i="1" s="1"/>
  <c r="CD93" i="1"/>
  <c r="CD94" i="1"/>
  <c r="AV94" i="1"/>
  <c r="BY94" i="1" s="1"/>
  <c r="CD91" i="1"/>
  <c r="AV91" i="1"/>
  <c r="BY91" i="1" s="1"/>
  <c r="AG90" i="1"/>
  <c r="CD92" i="1"/>
  <c r="AV92" i="1"/>
  <c r="BY92" i="1" s="1"/>
  <c r="AN91" i="1" l="1"/>
  <c r="AN92" i="1"/>
  <c r="W31" i="1"/>
  <c r="AK27" i="1"/>
  <c r="AK29" i="1" s="1"/>
  <c r="AK37" i="1" s="1"/>
  <c r="AG96" i="1"/>
  <c r="AN93" i="1"/>
  <c r="AK31" i="1"/>
  <c r="AN94" i="1"/>
  <c r="AN90" i="1" l="1"/>
  <c r="AN96" i="1" s="1"/>
</calcChain>
</file>

<file path=xl/sharedStrings.xml><?xml version="1.0" encoding="utf-8"?>
<sst xmlns="http://schemas.openxmlformats.org/spreadsheetml/2006/main" count="4277" uniqueCount="1153">
  <si>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</si>
  <si>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</si>
  <si>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</si>
  <si>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</si>
  <si>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</si>
  <si>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</si>
  <si>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</si>
  <si>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</si>
  <si>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</si>
  <si>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</si>
  <si>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</si>
  <si>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</si>
  <si>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</si>
  <si>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</si>
  <si>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</si>
  <si>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1199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</si>
  <si>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</si>
  <si>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</si>
  <si>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Celková obnova Habánskeho mlyna v Sobotišti</t>
  </si>
  <si>
    <t>JKSO:</t>
  </si>
  <si>
    <t/>
  </si>
  <si>
    <t>KS:</t>
  </si>
  <si>
    <t>Miesto:</t>
  </si>
  <si>
    <t>Sobotište</t>
  </si>
  <si>
    <t>Dátum:</t>
  </si>
  <si>
    <t>Objednávateľ:</t>
  </si>
  <si>
    <t>IČO:</t>
  </si>
  <si>
    <t>Obec Sobotište</t>
  </si>
  <si>
    <t>IČO DPH:</t>
  </si>
  <si>
    <t>Zhotoviteľ:</t>
  </si>
  <si>
    <t>Vyplň údaj</t>
  </si>
  <si>
    <t>Projektant:</t>
  </si>
  <si>
    <t>Ing. Jana Valentová</t>
  </si>
  <si>
    <t>True</t>
  </si>
  <si>
    <t>0,01</t>
  </si>
  <si>
    <t>Spracovateľ:</t>
  </si>
  <si>
    <t>Ing. Juraj Havetta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</si>
  <si>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</si>
  <si>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</si>
  <si>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</si>
  <si>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</si>
  <si>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</si>
  <si>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</si>
  <si>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</si>
  <si>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</si>
  <si>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</si>
  <si>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</si>
  <si>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</si>
  <si>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</si>
  <si>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</si>
  <si>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</si>
  <si>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</si>
  <si>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</si>
  <si>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</si>
  <si>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</si>
  <si>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</si>
  <si>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</si>
  <si>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</si>
  <si>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</si>
  <si>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</si>
  <si>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</si>
  <si>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</si>
  <si>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</si>
  <si>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</si>
  <si>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</si>
  <si>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</si>
  <si>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</si>
  <si>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</si>
  <si>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</si>
  <si>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</si>
  <si>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</si>
  <si>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</si>
  <si>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</si>
  <si>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</si>
  <si>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</si>
  <si>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</si>
  <si>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</si>
  <si>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</si>
  <si>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</si>
  <si>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{12b53f6a-5d7e-4b36-b346-b184989b2bf2}</t>
  </si>
  <si>
    <t>{00000000-0000-0000-0000-000000000000}</t>
  </si>
  <si>
    <t>/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</si>
  <si>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</si>
  <si>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</si>
  <si>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</si>
  <si>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</si>
  <si>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</si>
  <si>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</si>
  <si>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</si>
  <si>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</si>
  <si>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</si>
  <si>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</si>
  <si>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</si>
  <si>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</si>
  <si>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</si>
  <si>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</si>
  <si>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</si>
  <si>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</si>
  <si>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</si>
  <si>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</si>
  <si>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</si>
  <si>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</si>
  <si>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</si>
  <si>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</si>
  <si>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</si>
  <si>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</si>
  <si>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</si>
  <si>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</si>
  <si>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</si>
  <si>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</si>
  <si>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7 - Reštaurátorské práce (vonk. fasáda)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</si>
  <si>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</si>
  <si>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</si>
  <si>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</si>
  <si>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</si>
  <si>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</si>
  <si>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</si>
  <si>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</si>
  <si>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783 - Dokončovacie práce - nátery</t>
  </si>
  <si>
    <t xml:space="preserve">    784 - Dokončovacie práce - maľby</t>
  </si>
  <si>
    <t xml:space="preserve">    787 - Dokončovacie práce - zasklievanie</t>
  </si>
  <si>
    <t>M - Práce a dodávky M</t>
  </si>
  <si>
    <t xml:space="preserve">    21-M - Elektromontáže</t>
  </si>
  <si>
    <t xml:space="preserve">    22-M - Montáže oznam. a zabezp. zariadení</t>
  </si>
  <si>
    <t xml:space="preserve">    46-M - Zemné práce pri extr.mont.prácach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</si>
  <si>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</si>
  <si>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</si>
  <si>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</si>
  <si>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</si>
  <si>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</si>
  <si>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</si>
  <si>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</si>
  <si>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</si>
  <si>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</si>
  <si>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</si>
  <si>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</si>
  <si>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</si>
  <si>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</si>
  <si>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</si>
  <si>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</si>
  <si>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</si>
  <si>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</si>
  <si>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</si>
  <si>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</si>
  <si>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</si>
  <si>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</si>
  <si>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</si>
  <si>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</si>
  <si>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</si>
  <si>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</si>
  <si>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</si>
  <si>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</si>
  <si>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122201101</t>
  </si>
  <si>
    <t>Odkopávka nezapažená v hornine 3, do 100 m3</t>
  </si>
  <si>
    <t>m3</t>
  </si>
  <si>
    <t>4</t>
  </si>
  <si>
    <t>-2005308069</t>
  </si>
  <si>
    <t>162501102</t>
  </si>
  <si>
    <t>Vodorovné premiestnenie výkopku  po spevnenej ceste z  horniny tr.1-4, do 100 m3 na vzdialenosť do 3000 m (miesto určí obec)</t>
  </si>
  <si>
    <t>-431986684</t>
  </si>
  <si>
    <t>3</t>
  </si>
  <si>
    <t>180402111</t>
  </si>
  <si>
    <t>Založenie trávnika parkového výsevom v rovine do 1:5</t>
  </si>
  <si>
    <t>m2</t>
  </si>
  <si>
    <t>-1797614891</t>
  </si>
  <si>
    <t>M</t>
  </si>
  <si>
    <t>0057211200</t>
  </si>
  <si>
    <t>Trávové semeno - parková zmes</t>
  </si>
  <si>
    <t>kg</t>
  </si>
  <si>
    <t>8</t>
  </si>
  <si>
    <t>1984273811</t>
  </si>
  <si>
    <t>5</t>
  </si>
  <si>
    <t>182001111</t>
  </si>
  <si>
    <t>Plošná úprava terénu pri nerovnostiach terénu nad 50-100mm v rovine alebo na svahu do 1:5</t>
  </si>
  <si>
    <t>2029782587</t>
  </si>
  <si>
    <t>6</t>
  </si>
  <si>
    <t>183403111</t>
  </si>
  <si>
    <t>Obrobenie pôdy prekopaním do hĺbky nad 50 do 100 mm v rovine alebo na svahu do 1:5</t>
  </si>
  <si>
    <t>-755767403</t>
  </si>
  <si>
    <t>7</t>
  </si>
  <si>
    <t>183403153</t>
  </si>
  <si>
    <t>Obrobenie pôdy hrabaním v rovine alebo na svahu do 1:5</t>
  </si>
  <si>
    <t>1727855547</t>
  </si>
  <si>
    <t>183403161</t>
  </si>
  <si>
    <t>Obrobenie pôdy valcovaním v rovine alebo na svahu do 1:5</t>
  </si>
  <si>
    <t>-2047073908</t>
  </si>
  <si>
    <t>9</t>
  </si>
  <si>
    <t>184802111</t>
  </si>
  <si>
    <t>Chemické odburinenie pôdy v rovine alebo na svahu do 1:5 postrekom naširoko</t>
  </si>
  <si>
    <t>-2075830986</t>
  </si>
  <si>
    <t>10</t>
  </si>
  <si>
    <t>2522519214000</t>
  </si>
  <si>
    <t>Chemické odburinenie Roundup Biaktiv</t>
  </si>
  <si>
    <t>l</t>
  </si>
  <si>
    <t>759975566</t>
  </si>
  <si>
    <t>11</t>
  </si>
  <si>
    <t>185802110</t>
  </si>
  <si>
    <t>Hnojenie pôdy v rovine alebo na svahu do 1:5 vitahumom, kompostom alebo maštaľným hnojom</t>
  </si>
  <si>
    <t>1392505874</t>
  </si>
  <si>
    <t>12</t>
  </si>
  <si>
    <t>0554172200</t>
  </si>
  <si>
    <t>Substrát trávnikový 70l/bal</t>
  </si>
  <si>
    <t>ks</t>
  </si>
  <si>
    <t>-1652473377</t>
  </si>
  <si>
    <t>13</t>
  </si>
  <si>
    <t>2519116600</t>
  </si>
  <si>
    <t>Hnojivo na trávnik štartovacie 30g/m2</t>
  </si>
  <si>
    <t>-1947226507</t>
  </si>
  <si>
    <t>200*0,03</t>
  </si>
  <si>
    <t>VV</t>
  </si>
  <si>
    <t>14</t>
  </si>
  <si>
    <t>185804312</t>
  </si>
  <si>
    <t>Zaliatie trávnika vodou, plochy nad 20 m2</t>
  </si>
  <si>
    <t>827353901</t>
  </si>
  <si>
    <t>200,0*0,01</t>
  </si>
  <si>
    <t>15</t>
  </si>
  <si>
    <t>349234870</t>
  </si>
  <si>
    <t>Úpravy ostení pre nové výplne otvorov po vybúraní, prikresanie alebo doplnenie muriva (s dodaním hmôt)</t>
  </si>
  <si>
    <t>m</t>
  </si>
  <si>
    <t>184530086</t>
  </si>
  <si>
    <t>"okná" 3*2*(0,8+1,25)+2*(0,6+0,385)+3*2*(0,58+0,6)+2*(0,6+0,8)+2*(0,58+0,8)+2*(0,58+0,48)+2*2*(0,5+0,6)</t>
  </si>
  <si>
    <t>"dvere" 2*(0,796+1,54)+2*(0,9+1,6)+2*(1,04+1,75)+2*(1,58+1,85)+2*(1,571+2,0)+2*(0,86+1,75)+2*(0,84+1,7)</t>
  </si>
  <si>
    <t>Súčet</t>
  </si>
  <si>
    <t>16</t>
  </si>
  <si>
    <t>594811120</t>
  </si>
  <si>
    <t>Kladenie dlažby zo štiepaného kameňa z nepravidelných tvarov hr. do 10 cm, do lôžka z prehodenej zeminyso štrkopieskom hr.10 cm</t>
  </si>
  <si>
    <t>-797470737</t>
  </si>
  <si>
    <t>8,35*2,35+6,6*1,0+20,8*1,0+8,7*0,4+4,65*0,4+3,9*0,4</t>
  </si>
  <si>
    <t>17</t>
  </si>
  <si>
    <t>5838401170</t>
  </si>
  <si>
    <t>Dlažba nepravidelného tvaru - lomový kameň štiepaný priemer 10-40 cm, hr. 4-7 cm</t>
  </si>
  <si>
    <t>-646246824</t>
  </si>
  <si>
    <t>18</t>
  </si>
  <si>
    <t>610991111</t>
  </si>
  <si>
    <t>Zakrývanie výplní vnútorných otvorov, zábradlí, predmetov a konštrukcií</t>
  </si>
  <si>
    <t>-7162510</t>
  </si>
  <si>
    <t>19</t>
  </si>
  <si>
    <t>612456212</t>
  </si>
  <si>
    <t>Postrek na stenách maltou cementovou a hrubým zarovnaním do roviny, hr. jadra 8 mm</t>
  </si>
  <si>
    <t>1640201283</t>
  </si>
  <si>
    <t>"prízemie" (2*8,713+2*8,137+2*4,334+2*5,008+2*4,439+2*2,336)*2,64</t>
  </si>
  <si>
    <t>"poschodie" (2*8,881+2*8,156+2*4,325+2*2,373+2*4,319+2*4,934)*2,5</t>
  </si>
  <si>
    <t>"podkrovie" 2*9,475*5,0/2+2*14,47*0,6</t>
  </si>
  <si>
    <t>"podkrovie komín" 4*0,68*3,0</t>
  </si>
  <si>
    <t>612473182</t>
  </si>
  <si>
    <t>Vnútorná omietka muriva vápenná zo suchých zmesí štuková</t>
  </si>
  <si>
    <t>2058460519</t>
  </si>
  <si>
    <t>21</t>
  </si>
  <si>
    <t>620991121</t>
  </si>
  <si>
    <t xml:space="preserve">Zakrývanie výplní vonkajších otvorov s rámami a zárubňami, zábradlí, oplechovania, atď. </t>
  </si>
  <si>
    <t>-402804636</t>
  </si>
  <si>
    <t>22</t>
  </si>
  <si>
    <t>631571001</t>
  </si>
  <si>
    <t>Násyp z kameniva ťaženého 0-4 (pre spevnenie podkladov) - pod tehlovú dlažbu hr. 10cm</t>
  </si>
  <si>
    <t>184534725</t>
  </si>
  <si>
    <t>"prízemie" (48,32+21,37+10,29)*0,10</t>
  </si>
  <si>
    <t>23</t>
  </si>
  <si>
    <t>632244910</t>
  </si>
  <si>
    <t>Kladenie dlažby z tehál dľ. 290mm do piesku na plocho</t>
  </si>
  <si>
    <t>285996801</t>
  </si>
  <si>
    <t>"prízemie" 48,32+21,37+10,29</t>
  </si>
  <si>
    <t>24</t>
  </si>
  <si>
    <t>5961221835</t>
  </si>
  <si>
    <t>Tehla POROTHERM PT 290 plná pálená 290x140x65mm P20</t>
  </si>
  <si>
    <t>1071796770</t>
  </si>
  <si>
    <t>79,98/0,29/0,14</t>
  </si>
  <si>
    <t>25</t>
  </si>
  <si>
    <t>331211 PC</t>
  </si>
  <si>
    <t>Reštaurátorské práce - doplnenie keramickej krytiny na horných plochách oporných múrov</t>
  </si>
  <si>
    <t>cel</t>
  </si>
  <si>
    <t>-1844137316</t>
  </si>
  <si>
    <t>26</t>
  </si>
  <si>
    <t>622421 PC</t>
  </si>
  <si>
    <t>Reštaurátorské práce - upevnenie uvoľnených vrstiev</t>
  </si>
  <si>
    <t>-76360665</t>
  </si>
  <si>
    <t>27</t>
  </si>
  <si>
    <t>622422 PC</t>
  </si>
  <si>
    <t>Reštaurátorské práce - spevnenie omietok</t>
  </si>
  <si>
    <t>1783486576</t>
  </si>
  <si>
    <t>28</t>
  </si>
  <si>
    <t>622471 PC</t>
  </si>
  <si>
    <t>Reštaurátorské práce - konzervácia hydrofobizáciou vonkajších omietok</t>
  </si>
  <si>
    <t>-1233674612</t>
  </si>
  <si>
    <t>29</t>
  </si>
  <si>
    <t>622473 PC</t>
  </si>
  <si>
    <t>Reštaurátorské práce - rekonštrukcia omietok poslednej slohovej úprave</t>
  </si>
  <si>
    <t>-1350735538</t>
  </si>
  <si>
    <t>30</t>
  </si>
  <si>
    <t>622475 PC</t>
  </si>
  <si>
    <t>Reštaurátorské práce - reštaurovanie časti primárnych omietok (na východnej stene) a ich prezentácia v analytickej sonde</t>
  </si>
  <si>
    <t>-347115744</t>
  </si>
  <si>
    <t>31</t>
  </si>
  <si>
    <t>627455 PC</t>
  </si>
  <si>
    <t>Reštaurátorské práce - oprava škárovania kamenného muriva s injektážou uvoľnených blokov</t>
  </si>
  <si>
    <t>-1777988684</t>
  </si>
  <si>
    <t>32</t>
  </si>
  <si>
    <t>641941 PC</t>
  </si>
  <si>
    <t>Reštaurátorské práce - zmena tvaru okenných otvorov (prízemie, juž.fasáda)</t>
  </si>
  <si>
    <t>-1940079822</t>
  </si>
  <si>
    <t>33</t>
  </si>
  <si>
    <t>1131071311</t>
  </si>
  <si>
    <t>Odstránenie podkladu do 200 m2 z betónu prostého, hr. vrstvy do 150 mm 0,225 t - bet. plochy pri budove</t>
  </si>
  <si>
    <t>739443547</t>
  </si>
  <si>
    <t>(2*2,9+6,8)*0,15</t>
  </si>
  <si>
    <t>34</t>
  </si>
  <si>
    <t>762211810</t>
  </si>
  <si>
    <t>Demontáž konštrukcie podlahy vrátane zábradlia, vrátane nosnej konštr. a podlahy,  -0.240000t</t>
  </si>
  <si>
    <t>-1800934089</t>
  </si>
  <si>
    <t>"drevená konštr.podlahy nad kolesom" 8,713*2,4</t>
  </si>
  <si>
    <t>"vonk.konzola nad vstupom" 2,5*1,25</t>
  </si>
  <si>
    <t>35</t>
  </si>
  <si>
    <t>762811910</t>
  </si>
  <si>
    <t>Vyrezanie časti stropu, nos.konštr., záklopu (alebo podbíjania) hr. do 50 mm, plochy nad 0, 25 do 1,00 m2, -0,03000t</t>
  </si>
  <si>
    <t>841811824</t>
  </si>
  <si>
    <t>0,7*0,6+0,7*0,95+2*0,75*0,75+2*0,85*1,05</t>
  </si>
  <si>
    <t>36</t>
  </si>
  <si>
    <t>941941031</t>
  </si>
  <si>
    <t>Montáž lešenia ľahkého pracovného radového s podlahami šírky od 0,80 do 1,00 m, výšky do 10 m</t>
  </si>
  <si>
    <t>945831409</t>
  </si>
  <si>
    <t>2*15,3*5,0+2*9,5*5,0+2*9,5*4,75/2</t>
  </si>
  <si>
    <t>37</t>
  </si>
  <si>
    <t>941941191</t>
  </si>
  <si>
    <t>Príplatok za prvý a každý ďalší i začatý mesiac použitia lešenia ľahkého pracovného radového s podlahami šírky od 0,80 do 1,00 m, výšky do 10 m</t>
  </si>
  <si>
    <t>1610100806</t>
  </si>
  <si>
    <t>38</t>
  </si>
  <si>
    <t>941941831</t>
  </si>
  <si>
    <t>Demontáž lešenia ľahkého pracovného radového s podlahami šírky nad 0,80 do 1,00 m, výšky do 10 m</t>
  </si>
  <si>
    <t>-2002500668</t>
  </si>
  <si>
    <t>39</t>
  </si>
  <si>
    <t>952901111</t>
  </si>
  <si>
    <t>Vyčistenie budov pri výške podlaží do 4m</t>
  </si>
  <si>
    <t>-1166300637</t>
  </si>
  <si>
    <t>48,32+1,59+21,3+21,37+10,29+7,5+47,06+2,01+20,19+1,17+21,3+10,04+108,19</t>
  </si>
  <si>
    <t>40</t>
  </si>
  <si>
    <t>968061115</t>
  </si>
  <si>
    <t>Demontáž okien drevených, aj s rámom, 1 bm obvodu - 0,008t</t>
  </si>
  <si>
    <t>-1423351374</t>
  </si>
  <si>
    <t>3*2*(0,8+1,25)+2*(0,6+0,385)+3*2*(0,58+0,6)+2*(0,6+0,8)+2*(0,58+0,8)+2*(0,58+0,48)+2*2*(0,5+0,6)</t>
  </si>
  <si>
    <t>41</t>
  </si>
  <si>
    <t>968061116</t>
  </si>
  <si>
    <t>Demontáž dverí drevených, aj so zárubňou, 1 bm obvodu - 0,012t</t>
  </si>
  <si>
    <t>-446178972</t>
  </si>
  <si>
    <t>2*(0,796+1,54)+2*(0,9+1,6)+2*(1,04+1,75)+2*(1,58+1,85)+2*(1,571+2,0)+2*(0,86+1,75)+2*(0,84+1,7)</t>
  </si>
  <si>
    <t>42</t>
  </si>
  <si>
    <t>978011191</t>
  </si>
  <si>
    <t>Otlčenie omietok vnútorných vápenných alebo vápennocementových v rozsahu do 100 % -0,050 t</t>
  </si>
  <si>
    <t>1018680391</t>
  </si>
  <si>
    <t>43</t>
  </si>
  <si>
    <t>979011111</t>
  </si>
  <si>
    <t>Zvislá doprava sutiny a vybúraných hmôt za prvé podlažie nad alebo pod základným podlažím</t>
  </si>
  <si>
    <t>t</t>
  </si>
  <si>
    <t>697246708</t>
  </si>
  <si>
    <t>44</t>
  </si>
  <si>
    <t>979081111</t>
  </si>
  <si>
    <t>Odvoz sutiny a vybúraných hmôt na skládku do 1 km</t>
  </si>
  <si>
    <t>316674603</t>
  </si>
  <si>
    <t>45</t>
  </si>
  <si>
    <t>979081121</t>
  </si>
  <si>
    <t>Odvoz sutiny a vybúraných hmôt na skládku za každý ďalší 1 km</t>
  </si>
  <si>
    <t>2088148102</t>
  </si>
  <si>
    <t>46</t>
  </si>
  <si>
    <t>979082111</t>
  </si>
  <si>
    <t>Vnútrostavenisková doprava sutiny a vybúraných hmôt do 10 m</t>
  </si>
  <si>
    <t>1451849410</t>
  </si>
  <si>
    <t>47</t>
  </si>
  <si>
    <t>979089012</t>
  </si>
  <si>
    <t>Poplatok za skladovanie - O</t>
  </si>
  <si>
    <t>-111845350</t>
  </si>
  <si>
    <t>48</t>
  </si>
  <si>
    <t>999281111</t>
  </si>
  <si>
    <t>Presun hmôt pre opravy a údržbu objektov vrátane vonkajších plášťov výšky do 25 m</t>
  </si>
  <si>
    <t>-583013941</t>
  </si>
  <si>
    <t>49</t>
  </si>
  <si>
    <t>762332120</t>
  </si>
  <si>
    <t>Montáž viazaných konštrukcií krovov striech z reziva priemernej plochy 120-224 cm2</t>
  </si>
  <si>
    <t>937697465</t>
  </si>
  <si>
    <t>"krokva" 8*2,3+8*1,5</t>
  </si>
  <si>
    <t>50</t>
  </si>
  <si>
    <t>762332130</t>
  </si>
  <si>
    <t>Montáž viazaných konštrukcií krovov striech z reziva priemernej plochy 224-288 cm2</t>
  </si>
  <si>
    <t>-937460341</t>
  </si>
  <si>
    <t>"stĺp" 3*3,7</t>
  </si>
  <si>
    <t>51</t>
  </si>
  <si>
    <t>762332140</t>
  </si>
  <si>
    <t>Montáž viazaných konštrukcií krovov striech z reziva priemernej plochy 288-450 cm2</t>
  </si>
  <si>
    <t>-127203659</t>
  </si>
  <si>
    <t>"väznica" 6,7+3*1,5</t>
  </si>
  <si>
    <t>52</t>
  </si>
  <si>
    <t>6054101500</t>
  </si>
  <si>
    <t>Rezivo smrek sušené - hobľované</t>
  </si>
  <si>
    <t>262885694</t>
  </si>
  <si>
    <t>"prístrešok nad vonk.schodiskom" 0,502</t>
  </si>
  <si>
    <t>53</t>
  </si>
  <si>
    <t>762341201</t>
  </si>
  <si>
    <t>Montáž latovania jednoduchých striech pre sklon do 60°</t>
  </si>
  <si>
    <t>1950584432</t>
  </si>
  <si>
    <t>54</t>
  </si>
  <si>
    <t>6051717900</t>
  </si>
  <si>
    <t>Lata do 25 cm2 mäkké rezivo, impreg.</t>
  </si>
  <si>
    <t>1976544021</t>
  </si>
  <si>
    <t>55</t>
  </si>
  <si>
    <t>762395000</t>
  </si>
  <si>
    <t>Spojovacie prostriedky  pre viazané konštrukcie krovov, debnenie a laťovanie, nadstrešné konštr., spádové kliny - svorky, dosky, klince, pásová oceľ, vruty</t>
  </si>
  <si>
    <t>-1861128367</t>
  </si>
  <si>
    <t>0,502+0,229</t>
  </si>
  <si>
    <t>56</t>
  </si>
  <si>
    <t>762523104</t>
  </si>
  <si>
    <t>Položenie podláh hobľovaných na zraz z dosiek a fošien</t>
  </si>
  <si>
    <t>1528813552</t>
  </si>
  <si>
    <t>"tech.medziposchodie 202 nad košom" 20,19</t>
  </si>
  <si>
    <t>57</t>
  </si>
  <si>
    <t>6054201820</t>
  </si>
  <si>
    <t>Hobľovaná doska smrek, 150x32 mm, sušená 14±2%</t>
  </si>
  <si>
    <t>846423884</t>
  </si>
  <si>
    <t>58</t>
  </si>
  <si>
    <t>762811932</t>
  </si>
  <si>
    <t>Doplnenie stropnej konštrukcie po vyrezaní otvorov, výmeny z hranolčekov plochy 120-224 cm2</t>
  </si>
  <si>
    <t>1636140795</t>
  </si>
  <si>
    <t>4*2,4+8*1,5</t>
  </si>
  <si>
    <t>59</t>
  </si>
  <si>
    <t>762595000</t>
  </si>
  <si>
    <t>Spojovacie prostriedky pre podlahy - klince, skrutky</t>
  </si>
  <si>
    <t>-815879899</t>
  </si>
  <si>
    <t>22,209*0,032+21,6*0,12*0,15</t>
  </si>
  <si>
    <t>60</t>
  </si>
  <si>
    <t>998762102</t>
  </si>
  <si>
    <t>Presun hmôt pre konštrukcie tesárske v objektoch výšky do 12 m</t>
  </si>
  <si>
    <t>340971152</t>
  </si>
  <si>
    <t>61</t>
  </si>
  <si>
    <t>764331430</t>
  </si>
  <si>
    <t>Lemovanie z pozinkovaného farbeného PZf plechu, múrov na strechách s tvrdou krytinou r.š. 330 mm, farba šedá</t>
  </si>
  <si>
    <t>2077995022</t>
  </si>
  <si>
    <t>"prístrešok nad vonk.sch" 6,547</t>
  </si>
  <si>
    <t>62</t>
  </si>
  <si>
    <t>764352423</t>
  </si>
  <si>
    <t>Žľaby z pozinkovaného farbeného PZf plechu, pododkvapové polkruhové r.š. 250 mm, farba šedá</t>
  </si>
  <si>
    <t>218451694</t>
  </si>
  <si>
    <t>63</t>
  </si>
  <si>
    <t>764352427</t>
  </si>
  <si>
    <t>Žľaby z pozinkovaného farbeného PZf plechu, pododkvapové polkruhové r.š. 330 mm, farba šedá</t>
  </si>
  <si>
    <t>1611938374</t>
  </si>
  <si>
    <t>"strecha" 15,565+15,66</t>
  </si>
  <si>
    <t>64</t>
  </si>
  <si>
    <t>764359411</t>
  </si>
  <si>
    <t>Kotlík kónický z pozinkovaného farbeného PZf plechu, pre rúry s priemerom do 100 mm, farba šedá</t>
  </si>
  <si>
    <t>-874106728</t>
  </si>
  <si>
    <t>65</t>
  </si>
  <si>
    <t>764410450</t>
  </si>
  <si>
    <t>Oplechovanie parapetov z pozinkovaného farbeného PZf plechu, vrátane rohov r.š. 330 mm, farba šedá</t>
  </si>
  <si>
    <t>-1728667583</t>
  </si>
  <si>
    <t>66</t>
  </si>
  <si>
    <t>764454452</t>
  </si>
  <si>
    <t>Zvodové rúry z pozinkovaného farbeného PZf plechu, kruhové priemer 80 mm, farba šedá</t>
  </si>
  <si>
    <t>-10578172</t>
  </si>
  <si>
    <t>67</t>
  </si>
  <si>
    <t>764454453</t>
  </si>
  <si>
    <t>Zvodové rúry z pozinkovaného farbeného PZf plechu, kruhové priemer 100 mm, farba šedá</t>
  </si>
  <si>
    <t>458876078</t>
  </si>
  <si>
    <t>68</t>
  </si>
  <si>
    <t>998764102</t>
  </si>
  <si>
    <t>Presun hmôt pre konštrukcie klampiarske v objektoch výšky nad 6 do 12 m</t>
  </si>
  <si>
    <t>-1814205057</t>
  </si>
  <si>
    <t>69</t>
  </si>
  <si>
    <t>765312301</t>
  </si>
  <si>
    <t>Keramická krytina TONDACH Bobrovka, šupinové kladenie, jednoduchých striech, sklon od 35° do 60°</t>
  </si>
  <si>
    <t>1830580162</t>
  </si>
  <si>
    <t>6,547*2,3</t>
  </si>
  <si>
    <t>70</t>
  </si>
  <si>
    <t>765314401</t>
  </si>
  <si>
    <t>Štítová hrana z okrajových škridiel TONDACH Bobrovka drážková</t>
  </si>
  <si>
    <t>-1751247064</t>
  </si>
  <si>
    <t>2*2,3</t>
  </si>
  <si>
    <t>71</t>
  </si>
  <si>
    <t>765314511</t>
  </si>
  <si>
    <t>Odkvap pod krytinu TONDACH, odkvapový plech</t>
  </si>
  <si>
    <t>16767871</t>
  </si>
  <si>
    <t>72</t>
  </si>
  <si>
    <t>998765102</t>
  </si>
  <si>
    <t>Presun hmôt pre tvrdé krytiny v objektoch výšky nad 6 do 12 m</t>
  </si>
  <si>
    <t>-839438018</t>
  </si>
  <si>
    <t>73</t>
  </si>
  <si>
    <t>766211710</t>
  </si>
  <si>
    <t>Montáž zábradlí exteriérových drevených rovných priebežných so stĺpikmi ukotvených do zeme</t>
  </si>
  <si>
    <t>1993043456</t>
  </si>
  <si>
    <t>4,36+9,2+2,5</t>
  </si>
  <si>
    <t>74</t>
  </si>
  <si>
    <t>6113951500</t>
  </si>
  <si>
    <t>Drevené zábradlie exteriérové, so stĺpikmi, s výplňou vodorov.laty, s madlom, materiál dub</t>
  </si>
  <si>
    <t>-794216526</t>
  </si>
  <si>
    <t>Madlo je možné použiť tak v interiéri ako aj v exteriréri.</t>
  </si>
  <si>
    <t>P</t>
  </si>
  <si>
    <t>75</t>
  </si>
  <si>
    <t>766211730</t>
  </si>
  <si>
    <t>Montáž zábradlí interiérových drevených rovných priebežných so stĺpikmi ukotvených do podlahy alebo stropu</t>
  </si>
  <si>
    <t>60997198</t>
  </si>
  <si>
    <t>4,65+5,4+6,6</t>
  </si>
  <si>
    <t>76</t>
  </si>
  <si>
    <t>6113951600</t>
  </si>
  <si>
    <t>Drevené zábradlie interiérové, so stĺpikmi, s výplňou vodorov.laty, s madlom, materiál smrek</t>
  </si>
  <si>
    <t>1641489468</t>
  </si>
  <si>
    <t>77</t>
  </si>
  <si>
    <t>766211750</t>
  </si>
  <si>
    <t>Montáž zábradlí drevených schodiskových priebežných so stĺpikmi ukotvených do schodiska</t>
  </si>
  <si>
    <t>-329912567</t>
  </si>
  <si>
    <t>2,4+1,6+3,5+2*5,3+6,8</t>
  </si>
  <si>
    <t>78</t>
  </si>
  <si>
    <t>6113951700</t>
  </si>
  <si>
    <t>Drevené zábradlie interiérové, schodiskové, so stĺpikmi, s výplňou vodorov.laty, s madlom, materiál smrek</t>
  </si>
  <si>
    <t>-1246296042</t>
  </si>
  <si>
    <t>79</t>
  </si>
  <si>
    <t>6113951800</t>
  </si>
  <si>
    <t>Drevené zábradlie exteriérové, schodiskové, so stĺpikmi, s výplňou vodorov.laty, s madlom, materiál dub</t>
  </si>
  <si>
    <t>2010139062</t>
  </si>
  <si>
    <t>80</t>
  </si>
  <si>
    <t>766211skl</t>
  </si>
  <si>
    <t>Montáž zábradlia interiér. drev. rámu pre sklenenú výplň, ukotveného do podlahy a boč. pilierov</t>
  </si>
  <si>
    <t>104533827</t>
  </si>
  <si>
    <t>81</t>
  </si>
  <si>
    <t>6113951skl</t>
  </si>
  <si>
    <t>Drevené zábradlie interiérové, rám s výplňou bezpeč. sklo (dodávka v zasklievaní), s madlom, materiál smrek, 2,99x0,9 m</t>
  </si>
  <si>
    <t>-638204813</t>
  </si>
  <si>
    <t>82</t>
  </si>
  <si>
    <t>766241142</t>
  </si>
  <si>
    <t>Montáž a výroba dreveného samonosného schodiska s dvoma vnútornými schodnicami a podety</t>
  </si>
  <si>
    <t>311837961</t>
  </si>
  <si>
    <t>6,2+11,0+1,5+2,4+3,0+9,6</t>
  </si>
  <si>
    <t>83</t>
  </si>
  <si>
    <t>-654797697</t>
  </si>
  <si>
    <t>"vnútor.sch. + podesty" 5,6+0,36+0,9</t>
  </si>
  <si>
    <t>84</t>
  </si>
  <si>
    <t>6054101800</t>
  </si>
  <si>
    <t>Rezivo dub sušené - hobľované</t>
  </si>
  <si>
    <t>-497431095</t>
  </si>
  <si>
    <t>"vonk.sch.s podestou" 1,398</t>
  </si>
  <si>
    <t>85</t>
  </si>
  <si>
    <t>766627401</t>
  </si>
  <si>
    <t>Montáž okien drevených s rámom (kastlových) do muriva, za 1 bm montáže</t>
  </si>
  <si>
    <t>-677407061</t>
  </si>
  <si>
    <t>2*(0,8+0,98)*2+4*(0,6+0,6)*2+2*(0,6+0,8)*2+1*(0,58+0,48)*2+1*(0,58+0,8)*2+1*(0,5+0,6)*2</t>
  </si>
  <si>
    <t>86</t>
  </si>
  <si>
    <t>6117660001</t>
  </si>
  <si>
    <t>Zdvojené špaletové-kastlové okno 800x980 mm, dvojkrídlové bez stred. stĺpika, dub - podľa PD ozn. 01</t>
  </si>
  <si>
    <t>-1402858913</t>
  </si>
  <si>
    <t>87</t>
  </si>
  <si>
    <t>6117660002</t>
  </si>
  <si>
    <t>Jednoduché okno 600x600 mm s rámom, dvojkrídlové bez stred. stĺpika, dub - podľa PD ozn. 02</t>
  </si>
  <si>
    <t>-791463695</t>
  </si>
  <si>
    <t>88</t>
  </si>
  <si>
    <t>6117660003</t>
  </si>
  <si>
    <t>Jednoduché okno 600x800 mm s rámom, dvojkrídlové bez stred. stĺpika, dub - podľa PD ozn. 03</t>
  </si>
  <si>
    <t>666075061</t>
  </si>
  <si>
    <t>89</t>
  </si>
  <si>
    <t>6117660004</t>
  </si>
  <si>
    <t>Jednoduché okno 580x480 mm s rámom, dvojkrídlové bez stred. stĺpika, dub - podľa PD ozn. 04</t>
  </si>
  <si>
    <t>1502453175</t>
  </si>
  <si>
    <t>90</t>
  </si>
  <si>
    <t>6117660005</t>
  </si>
  <si>
    <t>Jednoduché okno 580x800 mm s rámom, dvojkrídlové bez stred. stĺpika, dub - podľa PD ozn. 05</t>
  </si>
  <si>
    <t>1321011929</t>
  </si>
  <si>
    <t>91</t>
  </si>
  <si>
    <t>6117660006</t>
  </si>
  <si>
    <t>Jednoduché okno 500x600 mm s rámom, dvojkrídlové bez stred. stĺpika, dub - podľa PD ozn. 06</t>
  </si>
  <si>
    <t>2093285732</t>
  </si>
  <si>
    <t>92</t>
  </si>
  <si>
    <t>766630400</t>
  </si>
  <si>
    <t>Montáž vnútorných parapetov drevených</t>
  </si>
  <si>
    <t>-1650753496</t>
  </si>
  <si>
    <t>2*1,2+4*1,0</t>
  </si>
  <si>
    <t>93</t>
  </si>
  <si>
    <t>6114100040</t>
  </si>
  <si>
    <t>Parapet vnútorný drevený rovný, dub, š. 375 mm</t>
  </si>
  <si>
    <t>-604223531</t>
  </si>
  <si>
    <t>94</t>
  </si>
  <si>
    <t>766641401</t>
  </si>
  <si>
    <t>Montáž dverí drevených s rámovou zárubňou do muriva, za 1 m obvodu dverí</t>
  </si>
  <si>
    <t>411524623</t>
  </si>
  <si>
    <t>(1,25+1,85+0,9+1,75+0,86+1,75+1,2+2,0+0,62+1,54+0,84+1,7+0,9+1,6)*2</t>
  </si>
  <si>
    <t>95</t>
  </si>
  <si>
    <t>6117660011</t>
  </si>
  <si>
    <t>Dvere 1250x1850 mm, dvojkrídlové, s rámovou zárubňou, dub  - podľa PD ozn. D1</t>
  </si>
  <si>
    <t>1989060771</t>
  </si>
  <si>
    <t>96</t>
  </si>
  <si>
    <t>6117660012</t>
  </si>
  <si>
    <t>Dvere 900x1750 mm, jednokrídlové, s rámovou zárubňou, dub  - podľa PD ozn. D2</t>
  </si>
  <si>
    <t>-432342309</t>
  </si>
  <si>
    <t>97</t>
  </si>
  <si>
    <t>6117660013</t>
  </si>
  <si>
    <t>Dvere 850x1750 mm, jednokrídlové, s rámovou zárubňou, dub  - podľa PD ozn. D3</t>
  </si>
  <si>
    <t>-2062731851</t>
  </si>
  <si>
    <t>98</t>
  </si>
  <si>
    <t>6117660014</t>
  </si>
  <si>
    <t>Dvere 1200x2000 mm, jednokrídlové, s rámovou zárubňou, dub  - podľa PD ozn. D4</t>
  </si>
  <si>
    <t>1987467881</t>
  </si>
  <si>
    <t>99</t>
  </si>
  <si>
    <t>6117660015</t>
  </si>
  <si>
    <t>Dvere 620x1540 mm, jednokrídlové, s rámovou zárubňou, dub  - podľa PD ozn. D5</t>
  </si>
  <si>
    <t>917710418</t>
  </si>
  <si>
    <t>100</t>
  </si>
  <si>
    <t>6117660016</t>
  </si>
  <si>
    <t>Dvere 840x1700 mm, jednokrídlové, s rámovou zárubňou, dub  - podľa PD ozn. D6</t>
  </si>
  <si>
    <t>530718281</t>
  </si>
  <si>
    <t>101</t>
  </si>
  <si>
    <t>6117660017</t>
  </si>
  <si>
    <t>Dvere 900x1600 mm, jednokrídlové, s rámovou zárubňou, dub  - podľa PD ozn. D7</t>
  </si>
  <si>
    <t>1733867546</t>
  </si>
  <si>
    <t>102</t>
  </si>
  <si>
    <t>766699 PC</t>
  </si>
  <si>
    <t>Stolárske a reštaurátorské práce</t>
  </si>
  <si>
    <t>-453231716</t>
  </si>
  <si>
    <t>Zameranie drevenej konštrukcie a kovových prvkov, demontáž, rekonštrukcia a reštaurovanie nosnej konštrukcie technického zázemia mlyna, konzervovanie, čistenie exist. častí, výroba replík chýbajúcich častí, povrchová patina, ošetrenie a doplnenie kovových častí, výroba a osadenie mlynského kola a vantroku, montáž.
Poznámka:
V zmysle Správy z reštaurátorského výskumu a návrhu na reštaurovanie, Revaro, s.r.o., Bratislava 2018</t>
  </si>
  <si>
    <t>103</t>
  </si>
  <si>
    <t>998766102</t>
  </si>
  <si>
    <t>Presun hmot pre konštrukcie stolárske v objektoch výšky nad 6 do 12 m</t>
  </si>
  <si>
    <t>1246236738</t>
  </si>
  <si>
    <t>104</t>
  </si>
  <si>
    <t>783690010</t>
  </si>
  <si>
    <t>Nátery stolárskych a tesárskych konštrukcií superhydrofóbnym nano náterom (napr. Waprotect)</t>
  </si>
  <si>
    <t>-290909872</t>
  </si>
  <si>
    <t>105</t>
  </si>
  <si>
    <t>784411301</t>
  </si>
  <si>
    <t xml:space="preserve">Pačokovanie vápenným mliekom jednonásobné jemnozrnných podkladov výšky do 3, 80 m   </t>
  </si>
  <si>
    <t>427880140</t>
  </si>
  <si>
    <t>106</t>
  </si>
  <si>
    <t>784422271</t>
  </si>
  <si>
    <t xml:space="preserve">Maľby vápenné základné dvojnásobné, ručne nanášané na jemnozrnný podklad výšky do 3, 80 m   </t>
  </si>
  <si>
    <t>-1865966272</t>
  </si>
  <si>
    <t>107</t>
  </si>
  <si>
    <t>787192314</t>
  </si>
  <si>
    <t>Zasklievanie balkónových zábradlí sklom bezpečnostným (bez dodávky skla) s podtmelením na lišty hrúbky nad 4 do 8 mm</t>
  </si>
  <si>
    <t>-10649692</t>
  </si>
  <si>
    <t>"1.np " 2,99*0,9</t>
  </si>
  <si>
    <t>108</t>
  </si>
  <si>
    <t>6342645810</t>
  </si>
  <si>
    <t>Bezpečnostné sklo číre CONNEX 6 mm</t>
  </si>
  <si>
    <t>2116715547</t>
  </si>
  <si>
    <t>109</t>
  </si>
  <si>
    <t>998787102</t>
  </si>
  <si>
    <t>Presun hmôt pre zasklievanie v objektoch výšky nad 6 do 12 m</t>
  </si>
  <si>
    <t>313018839</t>
  </si>
  <si>
    <t>110</t>
  </si>
  <si>
    <t>210 MP</t>
  </si>
  <si>
    <t>Murárske práce pre silnoprúd (stavebné úpravy, drážky, prierazy)</t>
  </si>
  <si>
    <t>%</t>
  </si>
  <si>
    <t>1606263515</t>
  </si>
  <si>
    <t>111</t>
  </si>
  <si>
    <t>210 R</t>
  </si>
  <si>
    <t>Revízia elektroinštalácie a bleskozvodu</t>
  </si>
  <si>
    <t>hod</t>
  </si>
  <si>
    <t>-415151274</t>
  </si>
  <si>
    <t>112</t>
  </si>
  <si>
    <t>210010301</t>
  </si>
  <si>
    <t>Krabica prístrojová bez zapojenia (1901, KP 68)</t>
  </si>
  <si>
    <t>359136362</t>
  </si>
  <si>
    <t>113</t>
  </si>
  <si>
    <t>3450906510</t>
  </si>
  <si>
    <t>Krabica KU 68-1901</t>
  </si>
  <si>
    <t>128</t>
  </si>
  <si>
    <t>-626673631</t>
  </si>
  <si>
    <t>114</t>
  </si>
  <si>
    <t>210010321</t>
  </si>
  <si>
    <t>Krabica (1903, KR 68) odbočná s viečkom, svorkovnicou vrátane zapojenia, kruhová</t>
  </si>
  <si>
    <t>1666465178</t>
  </si>
  <si>
    <t>115</t>
  </si>
  <si>
    <t>3450907510</t>
  </si>
  <si>
    <t>Krabica KU 68-1903</t>
  </si>
  <si>
    <t>1683473081</t>
  </si>
  <si>
    <t>116</t>
  </si>
  <si>
    <t>210010351</t>
  </si>
  <si>
    <t>Krabicová rozvodka z lisovaného izolantu vrátane ukončenia káblov a zapojenia vodičov typ 6455-11 do 4 mm2</t>
  </si>
  <si>
    <t>664052870</t>
  </si>
  <si>
    <t>117</t>
  </si>
  <si>
    <t>3450927000</t>
  </si>
  <si>
    <t>Krabica 6455-11 acid</t>
  </si>
  <si>
    <t>2042415925</t>
  </si>
  <si>
    <t>118</t>
  </si>
  <si>
    <t>210100001</t>
  </si>
  <si>
    <t>Ukončenie vodičov v rozvádzač. vrátane zapojenia a vodičovej koncovky do 2.5 mm2</t>
  </si>
  <si>
    <t>-550309997</t>
  </si>
  <si>
    <t>119</t>
  </si>
  <si>
    <t>3452104400</t>
  </si>
  <si>
    <t>G-Káblové oko CU 1,5</t>
  </si>
  <si>
    <t>-638453731</t>
  </si>
  <si>
    <t>120</t>
  </si>
  <si>
    <t>3452104700</t>
  </si>
  <si>
    <t>G-Káblové oko CU 2,5</t>
  </si>
  <si>
    <t>-1335918799</t>
  </si>
  <si>
    <t>121</t>
  </si>
  <si>
    <t>210100002</t>
  </si>
  <si>
    <t>Ukončenie vodičov v rozvádzač. vrátane zapojenia a vodičovej koncovky do 6 mm2</t>
  </si>
  <si>
    <t>1518214710</t>
  </si>
  <si>
    <t>122</t>
  </si>
  <si>
    <t>3452105200</t>
  </si>
  <si>
    <t>G-Káblové oko CU 6</t>
  </si>
  <si>
    <t>289025163</t>
  </si>
  <si>
    <t>123</t>
  </si>
  <si>
    <t>210100003</t>
  </si>
  <si>
    <t>Ukončenie vodičov v rozvádzač. vrátane zapojenia a vodičovej koncovky do 16 mm2</t>
  </si>
  <si>
    <t>-25788711</t>
  </si>
  <si>
    <t>124</t>
  </si>
  <si>
    <t>3452118900</t>
  </si>
  <si>
    <t>Káblové oko 16 AL</t>
  </si>
  <si>
    <t>-826721636</t>
  </si>
  <si>
    <t>125</t>
  </si>
  <si>
    <t>210101455</t>
  </si>
  <si>
    <t>Chránička PE DN 50 do zeme (prípojka)</t>
  </si>
  <si>
    <t>-2056727459</t>
  </si>
  <si>
    <t>126</t>
  </si>
  <si>
    <t>3450705100</t>
  </si>
  <si>
    <t>Rúrka FXKVR 50</t>
  </si>
  <si>
    <t>38020422</t>
  </si>
  <si>
    <t>127</t>
  </si>
  <si>
    <t>210110021</t>
  </si>
  <si>
    <t>Spínač nástenný pre prostredie vonkajšie a mokré, vrátane zapojenia jednopólový - radenie 1</t>
  </si>
  <si>
    <t>-1757322055</t>
  </si>
  <si>
    <t>3450201330</t>
  </si>
  <si>
    <t>Spínač 1 vodotesný (ABB PRAKTIK)</t>
  </si>
  <si>
    <t>-424132096</t>
  </si>
  <si>
    <t>129</t>
  </si>
  <si>
    <t>210110023</t>
  </si>
  <si>
    <t>Spínač nástenný pre prostredie vonkajšie a mokré, vrátane zapojenia sériový prepínač-radenie 5</t>
  </si>
  <si>
    <t>2062037613</t>
  </si>
  <si>
    <t>130</t>
  </si>
  <si>
    <t>3450201490</t>
  </si>
  <si>
    <t>Prepínač 5 vodotesný (ABB PRAKTIK)</t>
  </si>
  <si>
    <t>82052816</t>
  </si>
  <si>
    <t>131</t>
  </si>
  <si>
    <t>210110041</t>
  </si>
  <si>
    <t>Spínače zapustené vrátane zapojenia jednopólový - radenie 1</t>
  </si>
  <si>
    <t>-1864093546</t>
  </si>
  <si>
    <t>132</t>
  </si>
  <si>
    <t>3450201271</t>
  </si>
  <si>
    <t>Spínač 1 (ABB DECENTO)</t>
  </si>
  <si>
    <t>367274886</t>
  </si>
  <si>
    <t>133</t>
  </si>
  <si>
    <t>210110043</t>
  </si>
  <si>
    <t>Spínač zapustený vrátane zapojenia sériový prep.stried. - radenie 5 A</t>
  </si>
  <si>
    <t>-148443662</t>
  </si>
  <si>
    <t>134</t>
  </si>
  <si>
    <t>3450202940</t>
  </si>
  <si>
    <t>Prepínač 5A (6+1) (ABB DECENTO)</t>
  </si>
  <si>
    <t>-196077933</t>
  </si>
  <si>
    <t>135</t>
  </si>
  <si>
    <t>210110045</t>
  </si>
  <si>
    <t>Spínač zapustený vrátane zapojenia stried.prep.- radenie 6</t>
  </si>
  <si>
    <t>-1677700016</t>
  </si>
  <si>
    <t>136</t>
  </si>
  <si>
    <t>3450201520</t>
  </si>
  <si>
    <t>Prepínač 6 (ABB DECENTO)</t>
  </si>
  <si>
    <t>1115419650</t>
  </si>
  <si>
    <t>137</t>
  </si>
  <si>
    <t>210110051</t>
  </si>
  <si>
    <t>Spínač zapustený vrátane zapojenia sériový prep. - radenie 5</t>
  </si>
  <si>
    <t>-20988242</t>
  </si>
  <si>
    <t>138</t>
  </si>
  <si>
    <t>3450201430</t>
  </si>
  <si>
    <t>Prepínač 5 (ABB DECENTO)</t>
  </si>
  <si>
    <t>146116139</t>
  </si>
  <si>
    <t>139</t>
  </si>
  <si>
    <t>210111012</t>
  </si>
  <si>
    <t>Domová zásuvka zapustená, 10/16 A 250 V 2P + Z 2 x zapojenie</t>
  </si>
  <si>
    <t>771761073</t>
  </si>
  <si>
    <t>140</t>
  </si>
  <si>
    <t>3450359300</t>
  </si>
  <si>
    <t>Zásuvka jednoduchá, zapustená, 230V, 16A, IP20 (ABB DECENTO)</t>
  </si>
  <si>
    <t>1364827224</t>
  </si>
  <si>
    <t>141</t>
  </si>
  <si>
    <t>210111032</t>
  </si>
  <si>
    <t>Domová zásuvka v krabici pre vonkajšie prostredie 10/16 A 250 V 2P + Z 2 x zapojenie</t>
  </si>
  <si>
    <t>-1335839831</t>
  </si>
  <si>
    <t>142</t>
  </si>
  <si>
    <t>3450330300</t>
  </si>
  <si>
    <t>Zásuvka na povrch 250V/16A, IP44 (ABB PRAKTIK)</t>
  </si>
  <si>
    <t>-1549097417</t>
  </si>
  <si>
    <t>143</t>
  </si>
  <si>
    <t>210111202</t>
  </si>
  <si>
    <t>Zásuvka istená v skrini vrátane zapojenia, 16 A, 400 V</t>
  </si>
  <si>
    <t>1486621944</t>
  </si>
  <si>
    <t>144</t>
  </si>
  <si>
    <t>3450347600</t>
  </si>
  <si>
    <t>Zásuvka 400V/16A, IP44</t>
  </si>
  <si>
    <t>976439489</t>
  </si>
  <si>
    <t>145</t>
  </si>
  <si>
    <t>210193053</t>
  </si>
  <si>
    <t>Skriňa Elmer. plastová, pilierová, trojfázová, jednotarifná 1 odberateľ</t>
  </si>
  <si>
    <t>-1384950920</t>
  </si>
  <si>
    <t>146</t>
  </si>
  <si>
    <t>3570192690</t>
  </si>
  <si>
    <t>Elektromerová skriňa pilierová, trojfázový jednotarif, 1 odberateľ, 1 x hlavný trojpólový istič 20</t>
  </si>
  <si>
    <t>977183103</t>
  </si>
  <si>
    <t>nulový mostík, možnosť doplnenia HDO</t>
  </si>
  <si>
    <t>147</t>
  </si>
  <si>
    <t>210193072</t>
  </si>
  <si>
    <t>Domova rozvodnica do 35 M pre zapustenú montáž</t>
  </si>
  <si>
    <t>-1547008532</t>
  </si>
  <si>
    <t>148</t>
  </si>
  <si>
    <t>3571200000</t>
  </si>
  <si>
    <t>Rozvádzač plastový s dverami zapustený, 36 modulov DIN, IP40/20 - označ. "RH"</t>
  </si>
  <si>
    <t>244734628</t>
  </si>
  <si>
    <t xml:space="preserve">pre zapustenú montáž, jednokrídlové dvere, nepriehľadné dvere, vnútorná V x Š 550 x 710, počet radov 3, rozstup 150 mm, počet modulov v rade 35,  </t>
  </si>
  <si>
    <t>149</t>
  </si>
  <si>
    <t>210200030</t>
  </si>
  <si>
    <t>Svietidlo vonkajšie nástenné, stropné 1xE27</t>
  </si>
  <si>
    <t>-1267154064</t>
  </si>
  <si>
    <t>150</t>
  </si>
  <si>
    <t>348008</t>
  </si>
  <si>
    <t>Svietidlo nástenné, stropné, vonkajšie, 1xE27, ÚŽ 1x12W, IP44 (retro) - označ. "D"</t>
  </si>
  <si>
    <t>-1980343787</t>
  </si>
  <si>
    <t>151</t>
  </si>
  <si>
    <t>210200045</t>
  </si>
  <si>
    <t>Montáž a zapojenie nástenného LED svietidla</t>
  </si>
  <si>
    <t>-1821321106</t>
  </si>
  <si>
    <t>152</t>
  </si>
  <si>
    <t>348011</t>
  </si>
  <si>
    <t>LED nástenné svietidlo s nastav. ramenom Vintage 1xE27 LED 10W - označ. "B"</t>
  </si>
  <si>
    <t>735678225</t>
  </si>
  <si>
    <t>153</t>
  </si>
  <si>
    <t>210200055</t>
  </si>
  <si>
    <t>Zapojenie svietidla 1x svetelný zdroj, svetlomet, LED</t>
  </si>
  <si>
    <t>913139943</t>
  </si>
  <si>
    <t>154</t>
  </si>
  <si>
    <t>348004</t>
  </si>
  <si>
    <t>Svietidlo reflektor s LED 1x10W, IP54 - označ. "C"</t>
  </si>
  <si>
    <t>2118803949</t>
  </si>
  <si>
    <t>155</t>
  </si>
  <si>
    <t>210200040</t>
  </si>
  <si>
    <t>Montáž a zapojenie stropného LED svietidla</t>
  </si>
  <si>
    <t>-1286741582</t>
  </si>
  <si>
    <t>156</t>
  </si>
  <si>
    <t>348007</t>
  </si>
  <si>
    <t>LED stropné svietidlo závesné Black Cage 1xE27 LED 10W - označ. "A"</t>
  </si>
  <si>
    <t>-2082592711</t>
  </si>
  <si>
    <t>157</t>
  </si>
  <si>
    <t>210220001</t>
  </si>
  <si>
    <t>Uzemňovacie vedenie na povrchu FeZn</t>
  </si>
  <si>
    <t>1320989862</t>
  </si>
  <si>
    <t>15,5+4*7,6+4*5,0+2*0,6+8,0</t>
  </si>
  <si>
    <t>158</t>
  </si>
  <si>
    <t>3544224100</t>
  </si>
  <si>
    <t>Územňovací vodič ocelový žiarovo zinkovaný označenie O 8</t>
  </si>
  <si>
    <t>-1558399146</t>
  </si>
  <si>
    <t>159</t>
  </si>
  <si>
    <t>210220021</t>
  </si>
  <si>
    <t>Uzemňovacie vedenie v zemi FeZn vrátane izolácie spojov O 10mm</t>
  </si>
  <si>
    <t>1619155543</t>
  </si>
  <si>
    <t>"HUS-zem" 10,0</t>
  </si>
  <si>
    <t>"SZ-zem" 4*4,0</t>
  </si>
  <si>
    <t>160</t>
  </si>
  <si>
    <t>3544224150</t>
  </si>
  <si>
    <t>Územňovací vodič ocelový žiarovo zinkovaný označenie O 10</t>
  </si>
  <si>
    <t>-1372482477</t>
  </si>
  <si>
    <t>161</t>
  </si>
  <si>
    <t>210220031</t>
  </si>
  <si>
    <t>Ekvipotenciálna svorkovnica EPS 2 v krabici KO 125 E (HUS)</t>
  </si>
  <si>
    <t>-1796343785</t>
  </si>
  <si>
    <t>162</t>
  </si>
  <si>
    <t>3410300258</t>
  </si>
  <si>
    <t>Krabica odbočná krabica + veko šedá KO 125 E KA</t>
  </si>
  <si>
    <t>1976450220</t>
  </si>
  <si>
    <t>163</t>
  </si>
  <si>
    <t>3410301603</t>
  </si>
  <si>
    <t>Svorkovnica ekvipotencionálna EPS 2</t>
  </si>
  <si>
    <t>1831685854</t>
  </si>
  <si>
    <t>164</t>
  </si>
  <si>
    <t>210220102</t>
  </si>
  <si>
    <t>Podpery vedenia FeZn na vrchol krovu PV15</t>
  </si>
  <si>
    <t>-1888003458</t>
  </si>
  <si>
    <t>165</t>
  </si>
  <si>
    <t>3544216950</t>
  </si>
  <si>
    <t>Podpera vedenia na vrchol krovu ocelová žiarovo zinkovaná označenie PV 15</t>
  </si>
  <si>
    <t>168187796</t>
  </si>
  <si>
    <t>166</t>
  </si>
  <si>
    <t>210220105</t>
  </si>
  <si>
    <t>Podpery vedenia FeZn do muriva PV 01</t>
  </si>
  <si>
    <t>-537795051</t>
  </si>
  <si>
    <t>4*4+2</t>
  </si>
  <si>
    <t>167</t>
  </si>
  <si>
    <t>3544216450</t>
  </si>
  <si>
    <t>Podpera vedenia do muriva ocelová žiarovo zinkovaná označenie PV 01</t>
  </si>
  <si>
    <t>962498488</t>
  </si>
  <si>
    <t>168</t>
  </si>
  <si>
    <t>210220110</t>
  </si>
  <si>
    <t>Podpery vedenia FeZn pod krytinu na svahu PV13</t>
  </si>
  <si>
    <t>-1352381818</t>
  </si>
  <si>
    <t>4*8+2</t>
  </si>
  <si>
    <t>169</t>
  </si>
  <si>
    <t>3544216850</t>
  </si>
  <si>
    <t>Podpera vedenia pod škridľovú strechu ocelová žiarovo zinkovaná označenie PV 13</t>
  </si>
  <si>
    <t>2127739181</t>
  </si>
  <si>
    <t>170</t>
  </si>
  <si>
    <t>210220203</t>
  </si>
  <si>
    <t>Zachytávacia tyč FeZn do muriva JZ15</t>
  </si>
  <si>
    <t>-736068345</t>
  </si>
  <si>
    <t>171</t>
  </si>
  <si>
    <t>3544215400</t>
  </si>
  <si>
    <t>Zachytávacia tyč na upevnenie do muriva ocelová žiarovo zinkovaná označenie JZ 15</t>
  </si>
  <si>
    <t>-1169559300</t>
  </si>
  <si>
    <t>172</t>
  </si>
  <si>
    <t>210220220</t>
  </si>
  <si>
    <t>Držiak zachytávacej tyče FeZn DJ1</t>
  </si>
  <si>
    <t>209014506</t>
  </si>
  <si>
    <t>173</t>
  </si>
  <si>
    <t>3544215700</t>
  </si>
  <si>
    <t>Držiak zachytávacej tyče na upevnenie do muriva ocelový žiarovo zinkovaný označenie DJ 1</t>
  </si>
  <si>
    <t>1517872243</t>
  </si>
  <si>
    <t>174</t>
  </si>
  <si>
    <t>210220230</t>
  </si>
  <si>
    <t xml:space="preserve">Ochranná strieška FeZn   </t>
  </si>
  <si>
    <t>1568863211</t>
  </si>
  <si>
    <t>175</t>
  </si>
  <si>
    <t>3544216200</t>
  </si>
  <si>
    <t>Horná ochranná strieška ocelová žiarovo zinkovaná označenie OS 01</t>
  </si>
  <si>
    <t>-739130431</t>
  </si>
  <si>
    <t>176</t>
  </si>
  <si>
    <t>210220240</t>
  </si>
  <si>
    <t>Svorka FeZn k uzemňovacej tyči  SJ</t>
  </si>
  <si>
    <t>-520750607</t>
  </si>
  <si>
    <t>177</t>
  </si>
  <si>
    <t>3544219000</t>
  </si>
  <si>
    <t>Svorka k uzemňovacej tyči ocelová žiarovo zinkovaná označenie SJ 02</t>
  </si>
  <si>
    <t>1285038541</t>
  </si>
  <si>
    <t>178</t>
  </si>
  <si>
    <t>210220241</t>
  </si>
  <si>
    <t xml:space="preserve">Svorka FeZn krížová SK </t>
  </si>
  <si>
    <t>-500026973</t>
  </si>
  <si>
    <t>179</t>
  </si>
  <si>
    <t>3544219150</t>
  </si>
  <si>
    <t>Svorka krížová ocelová žiarovo zinkovaná označenie SK</t>
  </si>
  <si>
    <t>806677568</t>
  </si>
  <si>
    <t>180</t>
  </si>
  <si>
    <t>210220243</t>
  </si>
  <si>
    <t>Svorka FeZn spojovacia SS</t>
  </si>
  <si>
    <t>953530963</t>
  </si>
  <si>
    <t>181</t>
  </si>
  <si>
    <t>3544219500</t>
  </si>
  <si>
    <t>Svorka spojovacia ocelová žiarovo zinkovaná označenie SS s p. 2 skr</t>
  </si>
  <si>
    <t>-560087405</t>
  </si>
  <si>
    <t>182</t>
  </si>
  <si>
    <t>210220246</t>
  </si>
  <si>
    <t>Svorka FeZn na odkvapový žľab SO</t>
  </si>
  <si>
    <t>570980350</t>
  </si>
  <si>
    <t>183</t>
  </si>
  <si>
    <t>3544219950</t>
  </si>
  <si>
    <t>Svorka okapová ocelová žiarovo zinkovaná označenie SO</t>
  </si>
  <si>
    <t>-580367014</t>
  </si>
  <si>
    <t>184</t>
  </si>
  <si>
    <t>210220247</t>
  </si>
  <si>
    <t>Svorka FeZn skúšobná SZ</t>
  </si>
  <si>
    <t>748372790</t>
  </si>
  <si>
    <t>185</t>
  </si>
  <si>
    <t>3544220000</t>
  </si>
  <si>
    <t>Svorka skušobná ocelová žiarovo zinkovaná označenie SZ</t>
  </si>
  <si>
    <t>-1257495949</t>
  </si>
  <si>
    <t>186</t>
  </si>
  <si>
    <t>210220254</t>
  </si>
  <si>
    <t>Svorka FeZn k zachytávacej tyči  SJ</t>
  </si>
  <si>
    <t>-456153931</t>
  </si>
  <si>
    <t>187</t>
  </si>
  <si>
    <t>3544218900</t>
  </si>
  <si>
    <t>Svorka k uzemňovacej tyči ocelová žiarovo zinkovaná označenie SJ 01</t>
  </si>
  <si>
    <t>-1027284798</t>
  </si>
  <si>
    <t>188</t>
  </si>
  <si>
    <t>210220260</t>
  </si>
  <si>
    <t>Ochranný uholník FeZn   OU</t>
  </si>
  <si>
    <t>-1395549363</t>
  </si>
  <si>
    <t>189</t>
  </si>
  <si>
    <t>3544221600</t>
  </si>
  <si>
    <t>Ochraný uholník ocelový žiarovo zinkovaný označenie OU 1,7 m</t>
  </si>
  <si>
    <t>858665536</t>
  </si>
  <si>
    <t>190</t>
  </si>
  <si>
    <t>210220261</t>
  </si>
  <si>
    <t xml:space="preserve">Držiak ochranného uholníka FeZn   DU-Z,D a DOU </t>
  </si>
  <si>
    <t>-138517413</t>
  </si>
  <si>
    <t>191</t>
  </si>
  <si>
    <t>3544221750</t>
  </si>
  <si>
    <t>Držiak ochranného uholníka do muriva ocelový žiarovo zinkovaný označenie DU Z</t>
  </si>
  <si>
    <t>828156563</t>
  </si>
  <si>
    <t>192</t>
  </si>
  <si>
    <t>210220280</t>
  </si>
  <si>
    <t>Uzemňovacia tyč FeZn ZT</t>
  </si>
  <si>
    <t>30810356</t>
  </si>
  <si>
    <t>193</t>
  </si>
  <si>
    <t>3544222550</t>
  </si>
  <si>
    <t>Uzemňovacia tyč ocelová žiarovo zinkovaná označenie ZT 2 m</t>
  </si>
  <si>
    <t>312387929</t>
  </si>
  <si>
    <t>194</t>
  </si>
  <si>
    <t>210220300</t>
  </si>
  <si>
    <t>Ochranné pospájanie, v omietke Cu 4-16mm2</t>
  </si>
  <si>
    <t>1506346696</t>
  </si>
  <si>
    <t>195</t>
  </si>
  <si>
    <t>3410350204</t>
  </si>
  <si>
    <t>H07V-U 16 Kábel pre pevné uloženie, medený harmonizovaný</t>
  </si>
  <si>
    <t>541094306</t>
  </si>
  <si>
    <t>196</t>
  </si>
  <si>
    <t>210800140</t>
  </si>
  <si>
    <t>Kábel medený uložený pevne CYKY 450/750 V 2x1,5 - čiernymi príchytkami na drevo</t>
  </si>
  <si>
    <t>665083386</t>
  </si>
  <si>
    <t>197</t>
  </si>
  <si>
    <t>3410350079</t>
  </si>
  <si>
    <t>CYKY 2x1,5 Kábel pre pevné uloženie, medený STN</t>
  </si>
  <si>
    <t>-1273255251</t>
  </si>
  <si>
    <t>198</t>
  </si>
  <si>
    <t>210800146</t>
  </si>
  <si>
    <t>Kábel medený uložený pevne CYKY 450/750 V 3x1,5 - čiernymi príchytkami na drevo</t>
  </si>
  <si>
    <t>1976490367</t>
  </si>
  <si>
    <t>199</t>
  </si>
  <si>
    <t>3410350085</t>
  </si>
  <si>
    <t>CYKY 3x1,5 Kábel pre pevné uloženie, medený STN</t>
  </si>
  <si>
    <t>-2032843782</t>
  </si>
  <si>
    <t>200</t>
  </si>
  <si>
    <t>210800147</t>
  </si>
  <si>
    <t>Kábel medený uložený pevne CYKY 450/750 V 3x2,5 - čiernymi príchytkami na drevo</t>
  </si>
  <si>
    <t>-1623715905</t>
  </si>
  <si>
    <t>201</t>
  </si>
  <si>
    <t>3410350086</t>
  </si>
  <si>
    <t>CYKY 3x2,5 Kábel pre pevné uloženie, medený STN</t>
  </si>
  <si>
    <t>-689379546</t>
  </si>
  <si>
    <t>202</t>
  </si>
  <si>
    <t>210800158</t>
  </si>
  <si>
    <t>Kábel medený uložený pevne CYKY 450/750 V 5x1,5 - čiernymi príchytkami na drevo</t>
  </si>
  <si>
    <t>-1173486070</t>
  </si>
  <si>
    <t>203</t>
  </si>
  <si>
    <t>3410350097</t>
  </si>
  <si>
    <t>CYKY 5x1,5 Kábel pre pevné uloženie, medený STN</t>
  </si>
  <si>
    <t>232706306</t>
  </si>
  <si>
    <t>204</t>
  </si>
  <si>
    <t>210800220</t>
  </si>
  <si>
    <t>Vodič medený uložený pod omietkou CYKY  450/750 V  2x1,5mm2</t>
  </si>
  <si>
    <t>852508932</t>
  </si>
  <si>
    <t>205</t>
  </si>
  <si>
    <t>-1450719763</t>
  </si>
  <si>
    <t>206</t>
  </si>
  <si>
    <t>210800226</t>
  </si>
  <si>
    <t>Vodič medený uložený pod omietkou CYKY  450/750 V  3x1,5mm2</t>
  </si>
  <si>
    <t>-129999241</t>
  </si>
  <si>
    <t>207</t>
  </si>
  <si>
    <t>495178580</t>
  </si>
  <si>
    <t>208</t>
  </si>
  <si>
    <t>210800227</t>
  </si>
  <si>
    <t>Vodič medený uložený pod omietkou CYKY  450/750 V  3x2,5mm2</t>
  </si>
  <si>
    <t>51979382</t>
  </si>
  <si>
    <t>209</t>
  </si>
  <si>
    <t>-575223807</t>
  </si>
  <si>
    <t>210</t>
  </si>
  <si>
    <t>210800239</t>
  </si>
  <si>
    <t>Vodič medený uložený pod omietkou CYKY  450/750 V  5x2,5mm2</t>
  </si>
  <si>
    <t>2037335356</t>
  </si>
  <si>
    <t>211</t>
  </si>
  <si>
    <t>3410350098</t>
  </si>
  <si>
    <t>CYKY 5x2,5 Kábel pre pevné uloženie, medený STN</t>
  </si>
  <si>
    <t>1138647281</t>
  </si>
  <si>
    <t>212</t>
  </si>
  <si>
    <t>210800241</t>
  </si>
  <si>
    <t>Vodič medený uložený v zemi a pod omietkou CYKY  450/750 V  5x6mm2</t>
  </si>
  <si>
    <t>-541605106</t>
  </si>
  <si>
    <t>213</t>
  </si>
  <si>
    <t>3410350100</t>
  </si>
  <si>
    <t>CYKY 5x6 Kábel pre pevné uloženie, medený STN</t>
  </si>
  <si>
    <t>-1697958441</t>
  </si>
  <si>
    <t>214</t>
  </si>
  <si>
    <t>210902380</t>
  </si>
  <si>
    <t>Vodič hliníkový silový, uložený v trubke NAYY 0,6/1 kV 4x16</t>
  </si>
  <si>
    <t>-2002421448</t>
  </si>
  <si>
    <t>215</t>
  </si>
  <si>
    <t>3410350065</t>
  </si>
  <si>
    <t>NAYY 4x16 RE Kábel pre pevné uloženie, hliníkový STN</t>
  </si>
  <si>
    <t>-198525227</t>
  </si>
  <si>
    <t>Ekvivalent 1-AYKY</t>
  </si>
  <si>
    <t>216</t>
  </si>
  <si>
    <t>220 MUR</t>
  </si>
  <si>
    <t>Murárske práce pre slaboprúd (stavebné úpravy, ryhy, drážky, prierazy, otvory)</t>
  </si>
  <si>
    <t>-470473396</t>
  </si>
  <si>
    <t>217</t>
  </si>
  <si>
    <t>220511030</t>
  </si>
  <si>
    <t>Kábel uložený v omietke</t>
  </si>
  <si>
    <t>1835369024</t>
  </si>
  <si>
    <t>218</t>
  </si>
  <si>
    <t>3410300705</t>
  </si>
  <si>
    <t>FTP 4x2x0,5</t>
  </si>
  <si>
    <t>438168170</t>
  </si>
  <si>
    <t>219</t>
  </si>
  <si>
    <t>220711030</t>
  </si>
  <si>
    <t>Montáž a zapojenie klavesnice k EZS</t>
  </si>
  <si>
    <t>1221167340</t>
  </si>
  <si>
    <t>220</t>
  </si>
  <si>
    <t>4046201240</t>
  </si>
  <si>
    <t>Kódovacia klávesnica JA-81E</t>
  </si>
  <si>
    <t>733814400</t>
  </si>
  <si>
    <t>221</t>
  </si>
  <si>
    <t>220711040</t>
  </si>
  <si>
    <t>Montáž a zapojenie pohybových senzorov PIR - interiér, stena</t>
  </si>
  <si>
    <t>280525237</t>
  </si>
  <si>
    <t>222</t>
  </si>
  <si>
    <t>4046201400</t>
  </si>
  <si>
    <t>Nástenný kombinovaný COMBO PIR snímač pohybu a detektor rozbitia skla JS-25</t>
  </si>
  <si>
    <t>-2079343806</t>
  </si>
  <si>
    <t>223</t>
  </si>
  <si>
    <t>220711091</t>
  </si>
  <si>
    <t>Montáž a zapojenie sirény exterierovej</t>
  </si>
  <si>
    <t>-1182078809</t>
  </si>
  <si>
    <t>224</t>
  </si>
  <si>
    <t>4046201800</t>
  </si>
  <si>
    <t>Vonkajšia siréna OS-365A</t>
  </si>
  <si>
    <t>1220623660</t>
  </si>
  <si>
    <t>225</t>
  </si>
  <si>
    <t>220711100</t>
  </si>
  <si>
    <t>Montáž ústredne EZS</t>
  </si>
  <si>
    <t>749815351</t>
  </si>
  <si>
    <t>226</t>
  </si>
  <si>
    <t>4046201000</t>
  </si>
  <si>
    <t>Ústredňa EZS Jablotron J83K</t>
  </si>
  <si>
    <t>-964970264</t>
  </si>
  <si>
    <t>227</t>
  </si>
  <si>
    <t>4046201100</t>
  </si>
  <si>
    <t>GSM komunikátor JA-82Y</t>
  </si>
  <si>
    <t>-30110294</t>
  </si>
  <si>
    <t>pre radu SP / MG / EVO v plastovom puzdre so signalizačnými LED, 2x slot pre SIM karty, prenos formátov na PCO v pásme GSM i GPRS, diaľkové programovanie cez GPRS a WinLoad / Neware (48Kbit / s), SMS správy Užívateľovi-poplachy na zóne vrátane popisov, zapnutie, vypnutie, poruchy, umožňuje pripojiť hlasový modul VDMP3 pre prenos hlasových správ a diaľkové užívateľské ovládanie ústredne, napájanie 12-16V = / 400mA (max.1), pripojenie cez sériový kábel (max.1, 8m), 16 tel . č pre sms a správy, ovládanie výstupov na ústredni až do počtu 8 cez VDMP a tónovú voľbu, anténa a plech.box súčasťou dodávky, IP20, prac.tepl.: 0-50 ° C</t>
  </si>
  <si>
    <t>228</t>
  </si>
  <si>
    <t>4046201110</t>
  </si>
  <si>
    <t>Zálohovací akumulátor SA214-18, 2V/18Ah</t>
  </si>
  <si>
    <t>-1837362008</t>
  </si>
  <si>
    <t>229</t>
  </si>
  <si>
    <t>220711110</t>
  </si>
  <si>
    <t>Nastavenie a konfigurácia ústredne, nastavenie zonácie, funkčné skúšky do 5 zón</t>
  </si>
  <si>
    <t>1643162052</t>
  </si>
  <si>
    <t>230</t>
  </si>
  <si>
    <t>460200163</t>
  </si>
  <si>
    <t>Hĺbenie káblovej ryhy ručne 35 cm širokej a 80 cm hlbokej, v zemine triedy 3</t>
  </si>
  <si>
    <t>-460495796</t>
  </si>
  <si>
    <t>"kábl.prípojka" 25,0</t>
  </si>
  <si>
    <t>"uzemnenie" 5*3,0</t>
  </si>
  <si>
    <t>231</t>
  </si>
  <si>
    <t>460420022</t>
  </si>
  <si>
    <t>Zriadenie káblového lôžka z piesku bez zakrytia, v ryhe šír. 35 cm, hrúbky vrstvy 10+10 cm</t>
  </si>
  <si>
    <t>389817609</t>
  </si>
  <si>
    <t>232</t>
  </si>
  <si>
    <t>5833118300</t>
  </si>
  <si>
    <t>Kamenivo ťažené drobné 0-4 z</t>
  </si>
  <si>
    <t>1111180931</t>
  </si>
  <si>
    <t>25,0*0,35*(0,10+0,10)</t>
  </si>
  <si>
    <t>233</t>
  </si>
  <si>
    <t>460490012</t>
  </si>
  <si>
    <t>Rozvinutie a uloženie výstražnej fólie z PVC do ryhy, šírka 33 cm</t>
  </si>
  <si>
    <t>826287201</t>
  </si>
  <si>
    <t>234</t>
  </si>
  <si>
    <t>2830002000</t>
  </si>
  <si>
    <t>Fólia červená v m</t>
  </si>
  <si>
    <t>879957994</t>
  </si>
  <si>
    <t>235</t>
  </si>
  <si>
    <t>460561163</t>
  </si>
  <si>
    <t>Ručný zásyp káblovej ryhy so zhutnením po vrstvách, 35 cm širokej, 80 cm hlbokej v zemine tr. 3</t>
  </si>
  <si>
    <t>-237502929</t>
  </si>
  <si>
    <t>VP -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</si>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</sst>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9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6" fillId="0" borderId="0" xfId="0" applyFont="1" applyAlignment="1">
      <alignment horizontal="left" vertical="center"/>
    </xf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7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19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0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2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2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7" fillId="0" borderId="22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/>
    </xf>
    <xf numFmtId="4" fontId="24" fillId="0" borderId="14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4" fontId="29" fillId="0" borderId="17" xfId="0" applyNumberFormat="1" applyFont="1" applyBorder="1" applyAlignment="1" applyProtection="1">
      <alignment vertical="center"/>
    </xf>
    <xf numFmtId="166" fontId="29" fillId="0" borderId="17" xfId="0" applyNumberFormat="1" applyFont="1" applyBorder="1" applyAlignment="1" applyProtection="1">
      <alignment vertical="center"/>
    </xf>
    <xf numFmtId="4" fontId="29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64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4" fontId="22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4" fontId="22" fillId="0" borderId="15" xfId="0" applyNumberFormat="1" applyFont="1" applyBorder="1" applyAlignment="1" applyProtection="1">
      <alignment vertical="center"/>
    </xf>
    <xf numFmtId="164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4" fontId="22" fillId="0" borderId="18" xfId="0" applyNumberFormat="1" applyFont="1" applyBorder="1" applyAlignment="1" applyProtection="1">
      <alignment vertical="center"/>
    </xf>
    <xf numFmtId="0" fontId="25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11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30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7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2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167" fontId="33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167" fontId="0" fillId="0" borderId="0" xfId="0" applyNumberFormat="1" applyFont="1" applyAlignment="1">
      <alignment vertical="center"/>
    </xf>
    <xf numFmtId="0" fontId="34" fillId="0" borderId="25" xfId="0" applyFont="1" applyBorder="1" applyAlignment="1" applyProtection="1">
      <alignment horizontal="center" vertical="center"/>
    </xf>
    <xf numFmtId="49" fontId="34" fillId="0" borderId="25" xfId="0" applyNumberFormat="1" applyFont="1" applyBorder="1" applyAlignment="1" applyProtection="1">
      <alignment horizontal="left" vertical="center" wrapText="1"/>
    </xf>
    <xf numFmtId="0" fontId="34" fillId="0" borderId="25" xfId="0" applyFont="1" applyBorder="1" applyAlignment="1" applyProtection="1">
      <alignment horizontal="center" vertical="center" wrapText="1"/>
    </xf>
    <xf numFmtId="167" fontId="34" fillId="0" borderId="2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167" fontId="8" fillId="0" borderId="0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67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1" fillId="0" borderId="0" xfId="0" applyNumberFormat="1" applyFont="1" applyBorder="1" applyAlignment="1" applyProtection="1">
      <alignment vertical="center"/>
    </xf>
    <xf numFmtId="4" fontId="20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28" fillId="0" borderId="0" xfId="0" applyNumberFormat="1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horizontal="right" vertical="center"/>
    </xf>
    <xf numFmtId="4" fontId="25" fillId="0" borderId="0" xfId="0" applyNumberFormat="1" applyFont="1" applyBorder="1" applyAlignment="1" applyProtection="1">
      <alignment vertical="center"/>
    </xf>
    <xf numFmtId="4" fontId="25" fillId="6" borderId="0" xfId="0" applyNumberFormat="1" applyFont="1" applyFill="1" applyBorder="1" applyAlignment="1" applyProtection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0" fillId="0" borderId="0" xfId="0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20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67" fontId="5" fillId="0" borderId="0" xfId="0" applyNumberFormat="1" applyFont="1" applyBorder="1" applyAlignment="1" applyProtection="1"/>
    <xf numFmtId="4" fontId="31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</xf>
    <xf numFmtId="167" fontId="0" fillId="0" borderId="25" xfId="0" applyNumberFormat="1" applyFont="1" applyBorder="1" applyAlignment="1" applyProtection="1">
      <alignment vertical="center"/>
    </xf>
    <xf numFmtId="0" fontId="34" fillId="0" borderId="25" xfId="0" applyFont="1" applyBorder="1" applyAlignment="1" applyProtection="1">
      <alignment horizontal="left" vertical="center" wrapText="1"/>
    </xf>
    <xf numFmtId="167" fontId="34" fillId="4" borderId="25" xfId="0" applyNumberFormat="1" applyFont="1" applyFill="1" applyBorder="1" applyAlignment="1" applyProtection="1">
      <alignment vertical="center"/>
      <protection locked="0"/>
    </xf>
    <xf numFmtId="167" fontId="34" fillId="4" borderId="25" xfId="0" applyNumberFormat="1" applyFont="1" applyFill="1" applyBorder="1" applyAlignment="1" applyProtection="1">
      <alignment vertical="center"/>
    </xf>
    <xf numFmtId="167" fontId="34" fillId="0" borderId="25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35" fillId="0" borderId="12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25" fillId="0" borderId="12" xfId="0" applyNumberFormat="1" applyFont="1" applyBorder="1" applyAlignment="1" applyProtection="1"/>
    <xf numFmtId="167" fontId="3" fillId="0" borderId="12" xfId="0" applyNumberFormat="1" applyFont="1" applyBorder="1" applyAlignment="1" applyProtection="1">
      <alignment vertical="center"/>
    </xf>
    <xf numFmtId="167" fontId="5" fillId="0" borderId="0" xfId="0" applyNumberFormat="1" applyFont="1" applyBorder="1" applyAlignment="1" applyProtection="1">
      <alignment vertical="center"/>
    </xf>
    <xf numFmtId="167" fontId="6" fillId="0" borderId="17" xfId="0" applyNumberFormat="1" applyFont="1" applyBorder="1" applyAlignment="1" applyProtection="1"/>
    <xf numFmtId="167" fontId="6" fillId="0" borderId="17" xfId="0" applyNumberFormat="1" applyFont="1" applyBorder="1" applyAlignment="1" applyProtection="1">
      <alignment vertical="center"/>
    </xf>
    <xf numFmtId="167" fontId="6" fillId="0" borderId="23" xfId="0" applyNumberFormat="1" applyFont="1" applyBorder="1" applyAlignment="1" applyProtection="1"/>
    <xf numFmtId="167" fontId="6" fillId="0" borderId="23" xfId="0" applyNumberFormat="1" applyFont="1" applyBorder="1" applyAlignment="1" applyProtection="1">
      <alignment vertical="center"/>
    </xf>
    <xf numFmtId="167" fontId="5" fillId="0" borderId="12" xfId="0" applyNumberFormat="1" applyFont="1" applyBorder="1" applyAlignment="1" applyProtection="1"/>
    <xf numFmtId="167" fontId="5" fillId="0" borderId="12" xfId="0" applyNumberFormat="1" applyFont="1" applyBorder="1" applyAlignment="1" applyProtection="1">
      <alignment vertical="center"/>
    </xf>
    <xf numFmtId="167" fontId="5" fillId="0" borderId="23" xfId="0" applyNumberFormat="1" applyFont="1" applyBorder="1" applyAlignment="1" applyProtection="1"/>
    <xf numFmtId="167" fontId="5" fillId="0" borderId="23" xfId="0" applyNumberFormat="1" applyFont="1" applyBorder="1" applyAlignment="1" applyProtection="1">
      <alignment vertical="center"/>
    </xf>
    <xf numFmtId="0" fontId="13" fillId="2" borderId="0" xfId="1" applyFont="1" applyFill="1" applyAlignment="1" applyProtection="1">
      <alignment horizontal="center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workbookViewId="0">
      <pane ySplit="1" topLeftCell="A2" activePane="bottomLeft" state="frozen"/>
      <selection pane="bottomLeft" activeCell="Z18" sqref="Z18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2" t="s">
        <v>0</v>
      </c>
      <c r="B1" s="13"/>
      <c r="C1" s="13"/>
      <c r="D1" s="14" t="s">
        <v>1</v>
      </c>
      <c r="E1" s="13"/>
      <c r="F1" s="13"/>
      <c r="G1" s="13"/>
      <c r="H1" s="13"/>
      <c r="I1" s="13"/>
      <c r="J1" s="13"/>
      <c r="K1" s="15" t="s">
        <v>2</v>
      </c>
      <c r="L1" s="15"/>
      <c r="M1" s="15"/>
      <c r="N1" s="15"/>
      <c r="O1" s="15"/>
      <c r="P1" s="15"/>
      <c r="Q1" s="15"/>
      <c r="R1" s="15"/>
      <c r="S1" s="15"/>
      <c r="T1" s="13"/>
      <c r="U1" s="13"/>
      <c r="V1" s="13"/>
      <c r="W1" s="15" t="s">
        <v>3</v>
      </c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</row>
    <row r="2" spans="1:73" ht="36.950000000000003" customHeight="1">
      <c r="C2" s="196" t="s">
        <v>7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R2" s="241" t="s">
        <v>8</v>
      </c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S2" s="20" t="s">
        <v>9</v>
      </c>
      <c r="BT2" s="20" t="s">
        <v>10</v>
      </c>
    </row>
    <row r="3" spans="1:73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spans="1:73" ht="36.950000000000003" customHeight="1">
      <c r="B4" s="24"/>
      <c r="C4" s="198" t="s">
        <v>11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25"/>
      <c r="AS4" s="19" t="s">
        <v>12</v>
      </c>
      <c r="BE4" s="26" t="s">
        <v>13</v>
      </c>
      <c r="BS4" s="20" t="s">
        <v>9</v>
      </c>
    </row>
    <row r="5" spans="1:73" ht="14.45" customHeight="1">
      <c r="B5" s="24"/>
      <c r="C5" s="27"/>
      <c r="D5" s="28" t="s">
        <v>14</v>
      </c>
      <c r="E5" s="27"/>
      <c r="F5" s="27"/>
      <c r="G5" s="27"/>
      <c r="H5" s="27"/>
      <c r="I5" s="27"/>
      <c r="J5" s="27"/>
      <c r="K5" s="202" t="s">
        <v>15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7"/>
      <c r="AQ5" s="25"/>
      <c r="BE5" s="200" t="s">
        <v>16</v>
      </c>
      <c r="BS5" s="20" t="s">
        <v>9</v>
      </c>
    </row>
    <row r="6" spans="1:73" ht="36.950000000000003" customHeight="1">
      <c r="B6" s="24"/>
      <c r="C6" s="27"/>
      <c r="D6" s="30" t="s">
        <v>17</v>
      </c>
      <c r="E6" s="27"/>
      <c r="F6" s="27"/>
      <c r="G6" s="27"/>
      <c r="H6" s="27"/>
      <c r="I6" s="27"/>
      <c r="J6" s="27"/>
      <c r="K6" s="204" t="s">
        <v>18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7"/>
      <c r="AQ6" s="25"/>
      <c r="BE6" s="201"/>
      <c r="BS6" s="20" t="s">
        <v>9</v>
      </c>
    </row>
    <row r="7" spans="1:73" ht="14.45" customHeight="1">
      <c r="B7" s="24"/>
      <c r="C7" s="27"/>
      <c r="D7" s="31" t="s">
        <v>19</v>
      </c>
      <c r="E7" s="27"/>
      <c r="F7" s="27"/>
      <c r="G7" s="27"/>
      <c r="H7" s="27"/>
      <c r="I7" s="27"/>
      <c r="J7" s="27"/>
      <c r="K7" s="29" t="s">
        <v>20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1" t="s">
        <v>21</v>
      </c>
      <c r="AL7" s="27"/>
      <c r="AM7" s="27"/>
      <c r="AN7" s="29" t="s">
        <v>20</v>
      </c>
      <c r="AO7" s="27"/>
      <c r="AP7" s="27"/>
      <c r="AQ7" s="25"/>
      <c r="BE7" s="201"/>
      <c r="BS7" s="20" t="s">
        <v>9</v>
      </c>
    </row>
    <row r="8" spans="1:73" ht="14.45" customHeight="1">
      <c r="B8" s="24"/>
      <c r="C8" s="27"/>
      <c r="D8" s="31" t="s">
        <v>22</v>
      </c>
      <c r="E8" s="27"/>
      <c r="F8" s="27"/>
      <c r="G8" s="27"/>
      <c r="H8" s="27"/>
      <c r="I8" s="27"/>
      <c r="J8" s="27"/>
      <c r="K8" s="29" t="s">
        <v>23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1" t="s">
        <v>24</v>
      </c>
      <c r="AL8" s="27"/>
      <c r="AM8" s="27"/>
      <c r="AN8" s="32"/>
      <c r="AO8" s="27"/>
      <c r="AP8" s="27"/>
      <c r="AQ8" s="25"/>
      <c r="BE8" s="201"/>
      <c r="BS8" s="20" t="s">
        <v>9</v>
      </c>
    </row>
    <row r="9" spans="1:73" ht="14.45" customHeight="1">
      <c r="B9" s="24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5"/>
      <c r="BE9" s="201"/>
      <c r="BS9" s="20" t="s">
        <v>9</v>
      </c>
    </row>
    <row r="10" spans="1:73" ht="14.45" customHeight="1">
      <c r="B10" s="24"/>
      <c r="C10" s="27"/>
      <c r="D10" s="31" t="s">
        <v>25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1" t="s">
        <v>26</v>
      </c>
      <c r="AL10" s="27"/>
      <c r="AM10" s="27"/>
      <c r="AN10" s="29" t="s">
        <v>20</v>
      </c>
      <c r="AO10" s="27"/>
      <c r="AP10" s="27"/>
      <c r="AQ10" s="25"/>
      <c r="BE10" s="201"/>
      <c r="BS10" s="20" t="s">
        <v>9</v>
      </c>
    </row>
    <row r="11" spans="1:73" ht="18.399999999999999" customHeight="1">
      <c r="B11" s="24"/>
      <c r="C11" s="27"/>
      <c r="D11" s="27"/>
      <c r="E11" s="29" t="s">
        <v>27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1" t="s">
        <v>28</v>
      </c>
      <c r="AL11" s="27"/>
      <c r="AM11" s="27"/>
      <c r="AN11" s="29" t="s">
        <v>20</v>
      </c>
      <c r="AO11" s="27"/>
      <c r="AP11" s="27"/>
      <c r="AQ11" s="25"/>
      <c r="BE11" s="201"/>
      <c r="BS11" s="20" t="s">
        <v>9</v>
      </c>
    </row>
    <row r="12" spans="1:73" ht="6.95" customHeight="1">
      <c r="B12" s="24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5"/>
      <c r="BE12" s="201"/>
      <c r="BS12" s="20" t="s">
        <v>9</v>
      </c>
    </row>
    <row r="13" spans="1:73" ht="14.45" customHeight="1">
      <c r="B13" s="24"/>
      <c r="C13" s="27"/>
      <c r="D13" s="31" t="s">
        <v>29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1" t="s">
        <v>26</v>
      </c>
      <c r="AL13" s="27"/>
      <c r="AM13" s="27"/>
      <c r="AN13" s="33" t="s">
        <v>30</v>
      </c>
      <c r="AO13" s="27"/>
      <c r="AP13" s="27"/>
      <c r="AQ13" s="25"/>
      <c r="BE13" s="201"/>
      <c r="BS13" s="20" t="s">
        <v>9</v>
      </c>
    </row>
    <row r="14" spans="1:73">
      <c r="B14" s="24"/>
      <c r="C14" s="27"/>
      <c r="D14" s="27"/>
      <c r="E14" s="205" t="s">
        <v>30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31" t="s">
        <v>28</v>
      </c>
      <c r="AL14" s="27"/>
      <c r="AM14" s="27"/>
      <c r="AN14" s="33" t="s">
        <v>30</v>
      </c>
      <c r="AO14" s="27"/>
      <c r="AP14" s="27"/>
      <c r="AQ14" s="25"/>
      <c r="BE14" s="201"/>
      <c r="BS14" s="20" t="s">
        <v>9</v>
      </c>
    </row>
    <row r="15" spans="1:73" ht="6.95" customHeight="1">
      <c r="B15" s="2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5"/>
      <c r="BE15" s="201"/>
      <c r="BS15" s="20" t="s">
        <v>6</v>
      </c>
    </row>
    <row r="16" spans="1:73" ht="14.45" customHeight="1">
      <c r="B16" s="24"/>
      <c r="C16" s="27"/>
      <c r="D16" s="31" t="s">
        <v>31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1" t="s">
        <v>26</v>
      </c>
      <c r="AL16" s="27"/>
      <c r="AM16" s="27"/>
      <c r="AN16" s="29" t="s">
        <v>20</v>
      </c>
      <c r="AO16" s="27"/>
      <c r="AP16" s="27"/>
      <c r="AQ16" s="25"/>
      <c r="BE16" s="201"/>
      <c r="BS16" s="20" t="s">
        <v>6</v>
      </c>
    </row>
    <row r="17" spans="2:71" ht="18.399999999999999" customHeight="1">
      <c r="B17" s="24"/>
      <c r="C17" s="27"/>
      <c r="D17" s="27"/>
      <c r="E17" s="29" t="s">
        <v>32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1" t="s">
        <v>28</v>
      </c>
      <c r="AL17" s="27"/>
      <c r="AM17" s="27"/>
      <c r="AN17" s="29" t="s">
        <v>20</v>
      </c>
      <c r="AO17" s="27"/>
      <c r="AP17" s="27"/>
      <c r="AQ17" s="25"/>
      <c r="BE17" s="201"/>
      <c r="BS17" s="20" t="s">
        <v>33</v>
      </c>
    </row>
    <row r="18" spans="2:71" ht="6.95" customHeight="1">
      <c r="B18" s="24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5"/>
      <c r="BE18" s="201"/>
      <c r="BS18" s="20" t="s">
        <v>34</v>
      </c>
    </row>
    <row r="19" spans="2:71" ht="14.45" customHeight="1">
      <c r="B19" s="24"/>
      <c r="C19" s="27"/>
      <c r="D19" s="31" t="s">
        <v>35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31" t="s">
        <v>26</v>
      </c>
      <c r="AL19" s="27"/>
      <c r="AM19" s="27"/>
      <c r="AN19" s="29" t="s">
        <v>20</v>
      </c>
      <c r="AO19" s="27"/>
      <c r="AP19" s="27"/>
      <c r="AQ19" s="25"/>
      <c r="BE19" s="201"/>
      <c r="BS19" s="20" t="s">
        <v>34</v>
      </c>
    </row>
    <row r="20" spans="2:71" ht="18.399999999999999" customHeight="1">
      <c r="B20" s="24"/>
      <c r="C20" s="27"/>
      <c r="D20" s="27"/>
      <c r="E20" s="29" t="s">
        <v>36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31" t="s">
        <v>28</v>
      </c>
      <c r="AL20" s="27"/>
      <c r="AM20" s="27"/>
      <c r="AN20" s="29" t="s">
        <v>20</v>
      </c>
      <c r="AO20" s="27"/>
      <c r="AP20" s="27"/>
      <c r="AQ20" s="25"/>
      <c r="BE20" s="201"/>
    </row>
    <row r="21" spans="2:71" ht="6.95" customHeight="1">
      <c r="B21" s="24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5"/>
      <c r="BE21" s="201"/>
    </row>
    <row r="22" spans="2:71">
      <c r="B22" s="24"/>
      <c r="C22" s="27"/>
      <c r="D22" s="31" t="s">
        <v>37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5"/>
      <c r="BE22" s="201"/>
    </row>
    <row r="23" spans="2:71" ht="16.5" customHeight="1">
      <c r="B23" s="24"/>
      <c r="C23" s="27"/>
      <c r="D23" s="27"/>
      <c r="E23" s="207" t="s">
        <v>20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7"/>
      <c r="AP23" s="27"/>
      <c r="AQ23" s="25"/>
      <c r="BE23" s="201"/>
    </row>
    <row r="24" spans="2:71" ht="6.95" customHeight="1">
      <c r="B24" s="24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5"/>
      <c r="BE24" s="201"/>
    </row>
    <row r="25" spans="2:71" ht="6.95" customHeight="1">
      <c r="B25" s="24"/>
      <c r="C25" s="2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7"/>
      <c r="AQ25" s="25"/>
      <c r="BE25" s="201"/>
    </row>
    <row r="26" spans="2:71" ht="14.45" customHeight="1">
      <c r="B26" s="24"/>
      <c r="C26" s="27"/>
      <c r="D26" s="35" t="s">
        <v>38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08">
        <f>ROUND(AG87,2)</f>
        <v>0</v>
      </c>
      <c r="AL26" s="203"/>
      <c r="AM26" s="203"/>
      <c r="AN26" s="203"/>
      <c r="AO26" s="203"/>
      <c r="AP26" s="27"/>
      <c r="AQ26" s="25"/>
      <c r="BE26" s="201"/>
    </row>
    <row r="27" spans="2:71" ht="14.45" customHeight="1">
      <c r="B27" s="24"/>
      <c r="C27" s="27"/>
      <c r="D27" s="35" t="s">
        <v>39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08">
        <f>ROUND(AG90,2)</f>
        <v>0</v>
      </c>
      <c r="AL27" s="208"/>
      <c r="AM27" s="208"/>
      <c r="AN27" s="208"/>
      <c r="AO27" s="208"/>
      <c r="AP27" s="27"/>
      <c r="AQ27" s="25"/>
      <c r="BE27" s="201"/>
    </row>
    <row r="28" spans="2:71" s="1" customFormat="1" ht="6.95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  <c r="BE28" s="201"/>
    </row>
    <row r="29" spans="2:71" s="1" customFormat="1" ht="25.9" customHeight="1">
      <c r="B29" s="36"/>
      <c r="C29" s="37"/>
      <c r="D29" s="39" t="s">
        <v>40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209">
        <f>ROUND(AK26+AK27,2)</f>
        <v>0</v>
      </c>
      <c r="AL29" s="210"/>
      <c r="AM29" s="210"/>
      <c r="AN29" s="210"/>
      <c r="AO29" s="210"/>
      <c r="AP29" s="37"/>
      <c r="AQ29" s="38"/>
      <c r="BE29" s="201"/>
    </row>
    <row r="30" spans="2:71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  <c r="BE30" s="201"/>
    </row>
    <row r="31" spans="2:71" s="2" customFormat="1" ht="14.45" customHeight="1">
      <c r="B31" s="41"/>
      <c r="C31" s="42"/>
      <c r="D31" s="43" t="s">
        <v>41</v>
      </c>
      <c r="E31" s="42"/>
      <c r="F31" s="43" t="s">
        <v>42</v>
      </c>
      <c r="G31" s="42"/>
      <c r="H31" s="42"/>
      <c r="I31" s="42"/>
      <c r="J31" s="42"/>
      <c r="K31" s="42"/>
      <c r="L31" s="211">
        <v>0.2</v>
      </c>
      <c r="M31" s="212"/>
      <c r="N31" s="212"/>
      <c r="O31" s="212"/>
      <c r="P31" s="42"/>
      <c r="Q31" s="42"/>
      <c r="R31" s="42"/>
      <c r="S31" s="42"/>
      <c r="T31" s="45" t="s">
        <v>43</v>
      </c>
      <c r="U31" s="42"/>
      <c r="V31" s="42"/>
      <c r="W31" s="213">
        <f>ROUND(AZ87+SUM(CD91:CD95),2)</f>
        <v>0</v>
      </c>
      <c r="X31" s="212"/>
      <c r="Y31" s="212"/>
      <c r="Z31" s="212"/>
      <c r="AA31" s="212"/>
      <c r="AB31" s="212"/>
      <c r="AC31" s="212"/>
      <c r="AD31" s="212"/>
      <c r="AE31" s="212"/>
      <c r="AF31" s="42"/>
      <c r="AG31" s="42"/>
      <c r="AH31" s="42"/>
      <c r="AI31" s="42"/>
      <c r="AJ31" s="42"/>
      <c r="AK31" s="213">
        <f>ROUND(AV87+SUM(BY91:BY95),2)</f>
        <v>0</v>
      </c>
      <c r="AL31" s="212"/>
      <c r="AM31" s="212"/>
      <c r="AN31" s="212"/>
      <c r="AO31" s="212"/>
      <c r="AP31" s="42"/>
      <c r="AQ31" s="46"/>
      <c r="BE31" s="201"/>
    </row>
    <row r="32" spans="2:71" s="2" customFormat="1" ht="14.45" customHeight="1">
      <c r="B32" s="41"/>
      <c r="C32" s="42"/>
      <c r="D32" s="42"/>
      <c r="E32" s="42"/>
      <c r="F32" s="43" t="s">
        <v>44</v>
      </c>
      <c r="G32" s="42"/>
      <c r="H32" s="42"/>
      <c r="I32" s="42"/>
      <c r="J32" s="42"/>
      <c r="K32" s="42"/>
      <c r="L32" s="211">
        <v>0.2</v>
      </c>
      <c r="M32" s="212"/>
      <c r="N32" s="212"/>
      <c r="O32" s="212"/>
      <c r="P32" s="42"/>
      <c r="Q32" s="42"/>
      <c r="R32" s="42"/>
      <c r="S32" s="42"/>
      <c r="T32" s="45" t="s">
        <v>43</v>
      </c>
      <c r="U32" s="42"/>
      <c r="V32" s="42"/>
      <c r="W32" s="213">
        <f>ROUND(BA87+SUM(CE91:CE95),2)</f>
        <v>0</v>
      </c>
      <c r="X32" s="212"/>
      <c r="Y32" s="212"/>
      <c r="Z32" s="212"/>
      <c r="AA32" s="212"/>
      <c r="AB32" s="212"/>
      <c r="AC32" s="212"/>
      <c r="AD32" s="212"/>
      <c r="AE32" s="212"/>
      <c r="AF32" s="42"/>
      <c r="AG32" s="42"/>
      <c r="AH32" s="42"/>
      <c r="AI32" s="42"/>
      <c r="AJ32" s="42"/>
      <c r="AK32" s="213">
        <f>ROUND(AW87+SUM(BZ91:BZ95),2)</f>
        <v>0</v>
      </c>
      <c r="AL32" s="212"/>
      <c r="AM32" s="212"/>
      <c r="AN32" s="212"/>
      <c r="AO32" s="212"/>
      <c r="AP32" s="42"/>
      <c r="AQ32" s="46"/>
      <c r="BE32" s="201"/>
    </row>
    <row r="33" spans="2:57" s="2" customFormat="1" ht="14.45" hidden="1" customHeight="1">
      <c r="B33" s="41"/>
      <c r="C33" s="42"/>
      <c r="D33" s="42"/>
      <c r="E33" s="42"/>
      <c r="F33" s="43" t="s">
        <v>45</v>
      </c>
      <c r="G33" s="42"/>
      <c r="H33" s="42"/>
      <c r="I33" s="42"/>
      <c r="J33" s="42"/>
      <c r="K33" s="42"/>
      <c r="L33" s="211">
        <v>0.2</v>
      </c>
      <c r="M33" s="212"/>
      <c r="N33" s="212"/>
      <c r="O33" s="212"/>
      <c r="P33" s="42"/>
      <c r="Q33" s="42"/>
      <c r="R33" s="42"/>
      <c r="S33" s="42"/>
      <c r="T33" s="45" t="s">
        <v>43</v>
      </c>
      <c r="U33" s="42"/>
      <c r="V33" s="42"/>
      <c r="W33" s="213">
        <f>ROUND(BB87+SUM(CF91:CF95),2)</f>
        <v>0</v>
      </c>
      <c r="X33" s="212"/>
      <c r="Y33" s="212"/>
      <c r="Z33" s="212"/>
      <c r="AA33" s="212"/>
      <c r="AB33" s="212"/>
      <c r="AC33" s="212"/>
      <c r="AD33" s="212"/>
      <c r="AE33" s="212"/>
      <c r="AF33" s="42"/>
      <c r="AG33" s="42"/>
      <c r="AH33" s="42"/>
      <c r="AI33" s="42"/>
      <c r="AJ33" s="42"/>
      <c r="AK33" s="213">
        <v>0</v>
      </c>
      <c r="AL33" s="212"/>
      <c r="AM33" s="212"/>
      <c r="AN33" s="212"/>
      <c r="AO33" s="212"/>
      <c r="AP33" s="42"/>
      <c r="AQ33" s="46"/>
      <c r="BE33" s="201"/>
    </row>
    <row r="34" spans="2:57" s="2" customFormat="1" ht="14.45" hidden="1" customHeight="1">
      <c r="B34" s="41"/>
      <c r="C34" s="42"/>
      <c r="D34" s="42"/>
      <c r="E34" s="42"/>
      <c r="F34" s="43" t="s">
        <v>46</v>
      </c>
      <c r="G34" s="42"/>
      <c r="H34" s="42"/>
      <c r="I34" s="42"/>
      <c r="J34" s="42"/>
      <c r="K34" s="42"/>
      <c r="L34" s="211">
        <v>0.2</v>
      </c>
      <c r="M34" s="212"/>
      <c r="N34" s="212"/>
      <c r="O34" s="212"/>
      <c r="P34" s="42"/>
      <c r="Q34" s="42"/>
      <c r="R34" s="42"/>
      <c r="S34" s="42"/>
      <c r="T34" s="45" t="s">
        <v>43</v>
      </c>
      <c r="U34" s="42"/>
      <c r="V34" s="42"/>
      <c r="W34" s="213">
        <f>ROUND(BC87+SUM(CG91:CG95),2)</f>
        <v>0</v>
      </c>
      <c r="X34" s="212"/>
      <c r="Y34" s="212"/>
      <c r="Z34" s="212"/>
      <c r="AA34" s="212"/>
      <c r="AB34" s="212"/>
      <c r="AC34" s="212"/>
      <c r="AD34" s="212"/>
      <c r="AE34" s="212"/>
      <c r="AF34" s="42"/>
      <c r="AG34" s="42"/>
      <c r="AH34" s="42"/>
      <c r="AI34" s="42"/>
      <c r="AJ34" s="42"/>
      <c r="AK34" s="213">
        <v>0</v>
      </c>
      <c r="AL34" s="212"/>
      <c r="AM34" s="212"/>
      <c r="AN34" s="212"/>
      <c r="AO34" s="212"/>
      <c r="AP34" s="42"/>
      <c r="AQ34" s="46"/>
      <c r="BE34" s="201"/>
    </row>
    <row r="35" spans="2:57" s="2" customFormat="1" ht="14.45" hidden="1" customHeight="1">
      <c r="B35" s="41"/>
      <c r="C35" s="42"/>
      <c r="D35" s="42"/>
      <c r="E35" s="42"/>
      <c r="F35" s="43" t="s">
        <v>47</v>
      </c>
      <c r="G35" s="42"/>
      <c r="H35" s="42"/>
      <c r="I35" s="42"/>
      <c r="J35" s="42"/>
      <c r="K35" s="42"/>
      <c r="L35" s="211">
        <v>0</v>
      </c>
      <c r="M35" s="212"/>
      <c r="N35" s="212"/>
      <c r="O35" s="212"/>
      <c r="P35" s="42"/>
      <c r="Q35" s="42"/>
      <c r="R35" s="42"/>
      <c r="S35" s="42"/>
      <c r="T35" s="45" t="s">
        <v>43</v>
      </c>
      <c r="U35" s="42"/>
      <c r="V35" s="42"/>
      <c r="W35" s="213">
        <f>ROUND(BD87+SUM(CH91:CH95),2)</f>
        <v>0</v>
      </c>
      <c r="X35" s="212"/>
      <c r="Y35" s="212"/>
      <c r="Z35" s="212"/>
      <c r="AA35" s="212"/>
      <c r="AB35" s="212"/>
      <c r="AC35" s="212"/>
      <c r="AD35" s="212"/>
      <c r="AE35" s="212"/>
      <c r="AF35" s="42"/>
      <c r="AG35" s="42"/>
      <c r="AH35" s="42"/>
      <c r="AI35" s="42"/>
      <c r="AJ35" s="42"/>
      <c r="AK35" s="213">
        <v>0</v>
      </c>
      <c r="AL35" s="212"/>
      <c r="AM35" s="212"/>
      <c r="AN35" s="212"/>
      <c r="AO35" s="212"/>
      <c r="AP35" s="42"/>
      <c r="AQ35" s="46"/>
    </row>
    <row r="36" spans="2:57" s="1" customFormat="1" ht="6.95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2:57" s="1" customFormat="1" ht="25.9" customHeight="1">
      <c r="B37" s="36"/>
      <c r="C37" s="47"/>
      <c r="D37" s="48" t="s">
        <v>48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 t="s">
        <v>49</v>
      </c>
      <c r="U37" s="49"/>
      <c r="V37" s="49"/>
      <c r="W37" s="49"/>
      <c r="X37" s="214" t="s">
        <v>50</v>
      </c>
      <c r="Y37" s="215"/>
      <c r="Z37" s="215"/>
      <c r="AA37" s="215"/>
      <c r="AB37" s="215"/>
      <c r="AC37" s="49"/>
      <c r="AD37" s="49"/>
      <c r="AE37" s="49"/>
      <c r="AF37" s="49"/>
      <c r="AG37" s="49"/>
      <c r="AH37" s="49"/>
      <c r="AI37" s="49"/>
      <c r="AJ37" s="49"/>
      <c r="AK37" s="216">
        <f>SUM(AK29:AK35)</f>
        <v>0</v>
      </c>
      <c r="AL37" s="215"/>
      <c r="AM37" s="215"/>
      <c r="AN37" s="215"/>
      <c r="AO37" s="217"/>
      <c r="AP37" s="47"/>
      <c r="AQ37" s="38"/>
    </row>
    <row r="38" spans="2:57" s="1" customFormat="1" ht="14.4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2:57" ht="13.5">
      <c r="B39" s="24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5"/>
    </row>
    <row r="40" spans="2:57" ht="13.5">
      <c r="B40" s="2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5"/>
    </row>
    <row r="41" spans="2:57" ht="13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5"/>
    </row>
    <row r="42" spans="2:57" ht="13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5"/>
    </row>
    <row r="43" spans="2:57" ht="13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5"/>
    </row>
    <row r="44" spans="2:57" ht="13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5"/>
    </row>
    <row r="45" spans="2:57" ht="13.5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5"/>
    </row>
    <row r="46" spans="2:57" ht="13.5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5"/>
    </row>
    <row r="47" spans="2:57" ht="13.5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5"/>
    </row>
    <row r="48" spans="2:57" ht="13.5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5"/>
    </row>
    <row r="49" spans="2:43" s="1" customFormat="1">
      <c r="B49" s="36"/>
      <c r="C49" s="37"/>
      <c r="D49" s="51" t="s">
        <v>51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3"/>
      <c r="AA49" s="37"/>
      <c r="AB49" s="37"/>
      <c r="AC49" s="51" t="s">
        <v>52</v>
      </c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3"/>
      <c r="AP49" s="37"/>
      <c r="AQ49" s="38"/>
    </row>
    <row r="50" spans="2:43" ht="13.5">
      <c r="B50" s="24"/>
      <c r="C50" s="27"/>
      <c r="D50" s="54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55"/>
      <c r="AA50" s="27"/>
      <c r="AB50" s="27"/>
      <c r="AC50" s="54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5"/>
      <c r="AP50" s="27"/>
      <c r="AQ50" s="25"/>
    </row>
    <row r="51" spans="2:43" ht="13.5">
      <c r="B51" s="24"/>
      <c r="C51" s="27"/>
      <c r="D51" s="54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55"/>
      <c r="AA51" s="27"/>
      <c r="AB51" s="27"/>
      <c r="AC51" s="54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5"/>
      <c r="AP51" s="27"/>
      <c r="AQ51" s="25"/>
    </row>
    <row r="52" spans="2:43" ht="13.5">
      <c r="B52" s="24"/>
      <c r="C52" s="27"/>
      <c r="D52" s="54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55"/>
      <c r="AA52" s="27"/>
      <c r="AB52" s="27"/>
      <c r="AC52" s="54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55"/>
      <c r="AP52" s="27"/>
      <c r="AQ52" s="25"/>
    </row>
    <row r="53" spans="2:43" ht="13.5">
      <c r="B53" s="24"/>
      <c r="C53" s="27"/>
      <c r="D53" s="54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55"/>
      <c r="AA53" s="27"/>
      <c r="AB53" s="27"/>
      <c r="AC53" s="54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55"/>
      <c r="AP53" s="27"/>
      <c r="AQ53" s="25"/>
    </row>
    <row r="54" spans="2:43" ht="13.5">
      <c r="B54" s="24"/>
      <c r="C54" s="27"/>
      <c r="D54" s="54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55"/>
      <c r="AA54" s="27"/>
      <c r="AB54" s="27"/>
      <c r="AC54" s="54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55"/>
      <c r="AP54" s="27"/>
      <c r="AQ54" s="25"/>
    </row>
    <row r="55" spans="2:43" ht="13.5">
      <c r="B55" s="24"/>
      <c r="C55" s="27"/>
      <c r="D55" s="54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55"/>
      <c r="AA55" s="27"/>
      <c r="AB55" s="27"/>
      <c r="AC55" s="54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55"/>
      <c r="AP55" s="27"/>
      <c r="AQ55" s="25"/>
    </row>
    <row r="56" spans="2:43" ht="13.5">
      <c r="B56" s="24"/>
      <c r="C56" s="27"/>
      <c r="D56" s="54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55"/>
      <c r="AA56" s="27"/>
      <c r="AB56" s="27"/>
      <c r="AC56" s="54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55"/>
      <c r="AP56" s="27"/>
      <c r="AQ56" s="25"/>
    </row>
    <row r="57" spans="2:43" ht="13.5">
      <c r="B57" s="24"/>
      <c r="C57" s="27"/>
      <c r="D57" s="54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55"/>
      <c r="AA57" s="27"/>
      <c r="AB57" s="27"/>
      <c r="AC57" s="54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5"/>
      <c r="AP57" s="27"/>
      <c r="AQ57" s="25"/>
    </row>
    <row r="58" spans="2:43" s="1" customFormat="1">
      <c r="B58" s="36"/>
      <c r="C58" s="37"/>
      <c r="D58" s="56" t="s">
        <v>53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 t="s">
        <v>54</v>
      </c>
      <c r="S58" s="57"/>
      <c r="T58" s="57"/>
      <c r="U58" s="57"/>
      <c r="V58" s="57"/>
      <c r="W58" s="57"/>
      <c r="X58" s="57"/>
      <c r="Y58" s="57"/>
      <c r="Z58" s="59"/>
      <c r="AA58" s="37"/>
      <c r="AB58" s="37"/>
      <c r="AC58" s="56" t="s">
        <v>53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8" t="s">
        <v>54</v>
      </c>
      <c r="AN58" s="57"/>
      <c r="AO58" s="59"/>
      <c r="AP58" s="37"/>
      <c r="AQ58" s="38"/>
    </row>
    <row r="59" spans="2:43" ht="13.5">
      <c r="B59" s="24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5"/>
    </row>
    <row r="60" spans="2:43" s="1" customFormat="1">
      <c r="B60" s="36"/>
      <c r="C60" s="37"/>
      <c r="D60" s="51" t="s">
        <v>55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37"/>
      <c r="AB60" s="37"/>
      <c r="AC60" s="51" t="s">
        <v>56</v>
      </c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3"/>
      <c r="AP60" s="37"/>
      <c r="AQ60" s="38"/>
    </row>
    <row r="61" spans="2:43" ht="13.5">
      <c r="B61" s="24"/>
      <c r="C61" s="27"/>
      <c r="D61" s="54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55"/>
      <c r="AA61" s="27"/>
      <c r="AB61" s="27"/>
      <c r="AC61" s="54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55"/>
      <c r="AP61" s="27"/>
      <c r="AQ61" s="25"/>
    </row>
    <row r="62" spans="2:43" ht="13.5">
      <c r="B62" s="24"/>
      <c r="C62" s="27"/>
      <c r="D62" s="54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55"/>
      <c r="AA62" s="27"/>
      <c r="AB62" s="27"/>
      <c r="AC62" s="54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55"/>
      <c r="AP62" s="27"/>
      <c r="AQ62" s="25"/>
    </row>
    <row r="63" spans="2:43" ht="13.5">
      <c r="B63" s="24"/>
      <c r="C63" s="27"/>
      <c r="D63" s="54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55"/>
      <c r="AA63" s="27"/>
      <c r="AB63" s="27"/>
      <c r="AC63" s="54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55"/>
      <c r="AP63" s="27"/>
      <c r="AQ63" s="25"/>
    </row>
    <row r="64" spans="2:43" ht="13.5">
      <c r="B64" s="24"/>
      <c r="C64" s="27"/>
      <c r="D64" s="54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55"/>
      <c r="AA64" s="27"/>
      <c r="AB64" s="27"/>
      <c r="AC64" s="54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55"/>
      <c r="AP64" s="27"/>
      <c r="AQ64" s="25"/>
    </row>
    <row r="65" spans="2:43" ht="13.5">
      <c r="B65" s="24"/>
      <c r="C65" s="27"/>
      <c r="D65" s="54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55"/>
      <c r="AA65" s="27"/>
      <c r="AB65" s="27"/>
      <c r="AC65" s="54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55"/>
      <c r="AP65" s="27"/>
      <c r="AQ65" s="25"/>
    </row>
    <row r="66" spans="2:43" ht="13.5">
      <c r="B66" s="24"/>
      <c r="C66" s="27"/>
      <c r="D66" s="54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55"/>
      <c r="AA66" s="27"/>
      <c r="AB66" s="27"/>
      <c r="AC66" s="54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55"/>
      <c r="AP66" s="27"/>
      <c r="AQ66" s="25"/>
    </row>
    <row r="67" spans="2:43" ht="13.5">
      <c r="B67" s="24"/>
      <c r="C67" s="27"/>
      <c r="D67" s="54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55"/>
      <c r="AA67" s="27"/>
      <c r="AB67" s="27"/>
      <c r="AC67" s="54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5"/>
      <c r="AP67" s="27"/>
      <c r="AQ67" s="25"/>
    </row>
    <row r="68" spans="2:43" ht="13.5">
      <c r="B68" s="24"/>
      <c r="C68" s="27"/>
      <c r="D68" s="54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55"/>
      <c r="AA68" s="27"/>
      <c r="AB68" s="27"/>
      <c r="AC68" s="54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5"/>
      <c r="AP68" s="27"/>
      <c r="AQ68" s="25"/>
    </row>
    <row r="69" spans="2:43" s="1" customFormat="1">
      <c r="B69" s="36"/>
      <c r="C69" s="37"/>
      <c r="D69" s="56" t="s">
        <v>53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 t="s">
        <v>54</v>
      </c>
      <c r="S69" s="57"/>
      <c r="T69" s="57"/>
      <c r="U69" s="57"/>
      <c r="V69" s="57"/>
      <c r="W69" s="57"/>
      <c r="X69" s="57"/>
      <c r="Y69" s="57"/>
      <c r="Z69" s="59"/>
      <c r="AA69" s="37"/>
      <c r="AB69" s="37"/>
      <c r="AC69" s="56" t="s">
        <v>53</v>
      </c>
      <c r="AD69" s="57"/>
      <c r="AE69" s="57"/>
      <c r="AF69" s="57"/>
      <c r="AG69" s="57"/>
      <c r="AH69" s="57"/>
      <c r="AI69" s="57"/>
      <c r="AJ69" s="57"/>
      <c r="AK69" s="57"/>
      <c r="AL69" s="57"/>
      <c r="AM69" s="58" t="s">
        <v>54</v>
      </c>
      <c r="AN69" s="57"/>
      <c r="AO69" s="59"/>
      <c r="AP69" s="37"/>
      <c r="AQ69" s="38"/>
    </row>
    <row r="70" spans="2:43" s="1" customFormat="1" ht="6.95" customHeight="1"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8"/>
    </row>
    <row r="71" spans="2:43" s="1" customFormat="1" ht="6.9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2"/>
    </row>
    <row r="75" spans="2:43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5"/>
    </row>
    <row r="76" spans="2:43" s="1" customFormat="1" ht="36.950000000000003" customHeight="1">
      <c r="B76" s="36"/>
      <c r="C76" s="198" t="s">
        <v>57</v>
      </c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  <c r="Z76" s="199"/>
      <c r="AA76" s="199"/>
      <c r="AB76" s="199"/>
      <c r="AC76" s="199"/>
      <c r="AD76" s="199"/>
      <c r="AE76" s="199"/>
      <c r="AF76" s="199"/>
      <c r="AG76" s="199"/>
      <c r="AH76" s="199"/>
      <c r="AI76" s="199"/>
      <c r="AJ76" s="199"/>
      <c r="AK76" s="199"/>
      <c r="AL76" s="199"/>
      <c r="AM76" s="199"/>
      <c r="AN76" s="199"/>
      <c r="AO76" s="199"/>
      <c r="AP76" s="199"/>
      <c r="AQ76" s="38"/>
    </row>
    <row r="77" spans="2:43" s="3" customFormat="1" ht="14.45" customHeight="1">
      <c r="B77" s="66"/>
      <c r="C77" s="31" t="s">
        <v>14</v>
      </c>
      <c r="D77" s="67"/>
      <c r="E77" s="67"/>
      <c r="F77" s="67"/>
      <c r="G77" s="67"/>
      <c r="H77" s="67"/>
      <c r="I77" s="67"/>
      <c r="J77" s="67"/>
      <c r="K77" s="67"/>
      <c r="L77" s="67" t="str">
        <f>K5</f>
        <v>1199</v>
      </c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8"/>
    </row>
    <row r="78" spans="2:43" s="4" customFormat="1" ht="36.950000000000003" customHeight="1">
      <c r="B78" s="69"/>
      <c r="C78" s="70" t="s">
        <v>17</v>
      </c>
      <c r="D78" s="71"/>
      <c r="E78" s="71"/>
      <c r="F78" s="71"/>
      <c r="G78" s="71"/>
      <c r="H78" s="71"/>
      <c r="I78" s="71"/>
      <c r="J78" s="71"/>
      <c r="K78" s="71"/>
      <c r="L78" s="218" t="str">
        <f>K6</f>
        <v>Celková obnova Habánskeho mlyna v Sobotišti</v>
      </c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71"/>
      <c r="AQ78" s="72"/>
    </row>
    <row r="79" spans="2:43" s="1" customFormat="1" ht="6.95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8"/>
    </row>
    <row r="80" spans="2:43" s="1" customFormat="1">
      <c r="B80" s="36"/>
      <c r="C80" s="31" t="s">
        <v>22</v>
      </c>
      <c r="D80" s="37"/>
      <c r="E80" s="37"/>
      <c r="F80" s="37"/>
      <c r="G80" s="37"/>
      <c r="H80" s="37"/>
      <c r="I80" s="37"/>
      <c r="J80" s="37"/>
      <c r="K80" s="37"/>
      <c r="L80" s="73" t="str">
        <f>IF(K8="","",K8)</f>
        <v>Sobotište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1" t="s">
        <v>24</v>
      </c>
      <c r="AJ80" s="37"/>
      <c r="AK80" s="37"/>
      <c r="AL80" s="37"/>
      <c r="AM80" s="74" t="str">
        <f>IF(AN8= "","",AN8)</f>
        <v/>
      </c>
      <c r="AN80" s="37"/>
      <c r="AO80" s="37"/>
      <c r="AP80" s="37"/>
      <c r="AQ80" s="38"/>
    </row>
    <row r="81" spans="1:89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8"/>
    </row>
    <row r="82" spans="1:89" s="1" customFormat="1">
      <c r="B82" s="36"/>
      <c r="C82" s="31" t="s">
        <v>25</v>
      </c>
      <c r="D82" s="37"/>
      <c r="E82" s="37"/>
      <c r="F82" s="37"/>
      <c r="G82" s="37"/>
      <c r="H82" s="37"/>
      <c r="I82" s="37"/>
      <c r="J82" s="37"/>
      <c r="K82" s="37"/>
      <c r="L82" s="67" t="str">
        <f>IF(E11= "","",E11)</f>
        <v>Obec Sobotište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1" t="s">
        <v>31</v>
      </c>
      <c r="AJ82" s="37"/>
      <c r="AK82" s="37"/>
      <c r="AL82" s="37"/>
      <c r="AM82" s="220" t="str">
        <f>IF(E17="","",E17)</f>
        <v>Ing. Jana Valentová</v>
      </c>
      <c r="AN82" s="220"/>
      <c r="AO82" s="220"/>
      <c r="AP82" s="220"/>
      <c r="AQ82" s="38"/>
      <c r="AS82" s="221" t="s">
        <v>58</v>
      </c>
      <c r="AT82" s="222"/>
      <c r="AU82" s="75"/>
      <c r="AV82" s="75"/>
      <c r="AW82" s="75"/>
      <c r="AX82" s="75"/>
      <c r="AY82" s="75"/>
      <c r="AZ82" s="75"/>
      <c r="BA82" s="75"/>
      <c r="BB82" s="75"/>
      <c r="BC82" s="75"/>
      <c r="BD82" s="76"/>
    </row>
    <row r="83" spans="1:89" s="1" customFormat="1">
      <c r="B83" s="36"/>
      <c r="C83" s="31" t="s">
        <v>29</v>
      </c>
      <c r="D83" s="37"/>
      <c r="E83" s="37"/>
      <c r="F83" s="37"/>
      <c r="G83" s="37"/>
      <c r="H83" s="37"/>
      <c r="I83" s="37"/>
      <c r="J83" s="37"/>
      <c r="K83" s="37"/>
      <c r="L83" s="67" t="str">
        <f>IF(E14= "Vyplň údaj","",E14)</f>
        <v/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1" t="s">
        <v>35</v>
      </c>
      <c r="AJ83" s="37"/>
      <c r="AK83" s="37"/>
      <c r="AL83" s="37"/>
      <c r="AM83" s="220" t="str">
        <f>IF(E20="","",E20)</f>
        <v>Ing. Juraj Havetta</v>
      </c>
      <c r="AN83" s="220"/>
      <c r="AO83" s="220"/>
      <c r="AP83" s="220"/>
      <c r="AQ83" s="38"/>
      <c r="AS83" s="223"/>
      <c r="AT83" s="224"/>
      <c r="AU83" s="77"/>
      <c r="AV83" s="77"/>
      <c r="AW83" s="77"/>
      <c r="AX83" s="77"/>
      <c r="AY83" s="77"/>
      <c r="AZ83" s="77"/>
      <c r="BA83" s="77"/>
      <c r="BB83" s="77"/>
      <c r="BC83" s="77"/>
      <c r="BD83" s="78"/>
    </row>
    <row r="84" spans="1:89" s="1" customFormat="1" ht="10.9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  <c r="AS84" s="225"/>
      <c r="AT84" s="226"/>
      <c r="AU84" s="37"/>
      <c r="AV84" s="37"/>
      <c r="AW84" s="37"/>
      <c r="AX84" s="37"/>
      <c r="AY84" s="37"/>
      <c r="AZ84" s="37"/>
      <c r="BA84" s="37"/>
      <c r="BB84" s="37"/>
      <c r="BC84" s="37"/>
      <c r="BD84" s="79"/>
    </row>
    <row r="85" spans="1:89" s="1" customFormat="1" ht="29.25" customHeight="1">
      <c r="B85" s="36"/>
      <c r="C85" s="227" t="s">
        <v>59</v>
      </c>
      <c r="D85" s="228"/>
      <c r="E85" s="228"/>
      <c r="F85" s="228"/>
      <c r="G85" s="228"/>
      <c r="H85" s="80"/>
      <c r="I85" s="229" t="s">
        <v>60</v>
      </c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9" t="s">
        <v>61</v>
      </c>
      <c r="AH85" s="228"/>
      <c r="AI85" s="228"/>
      <c r="AJ85" s="228"/>
      <c r="AK85" s="228"/>
      <c r="AL85" s="228"/>
      <c r="AM85" s="228"/>
      <c r="AN85" s="229" t="s">
        <v>62</v>
      </c>
      <c r="AO85" s="228"/>
      <c r="AP85" s="230"/>
      <c r="AQ85" s="38"/>
      <c r="AS85" s="81" t="s">
        <v>63</v>
      </c>
      <c r="AT85" s="82" t="s">
        <v>64</v>
      </c>
      <c r="AU85" s="82" t="s">
        <v>65</v>
      </c>
      <c r="AV85" s="82" t="s">
        <v>66</v>
      </c>
      <c r="AW85" s="82" t="s">
        <v>67</v>
      </c>
      <c r="AX85" s="82" t="s">
        <v>68</v>
      </c>
      <c r="AY85" s="82" t="s">
        <v>69</v>
      </c>
      <c r="AZ85" s="82" t="s">
        <v>70</v>
      </c>
      <c r="BA85" s="82" t="s">
        <v>71</v>
      </c>
      <c r="BB85" s="82" t="s">
        <v>72</v>
      </c>
      <c r="BC85" s="82" t="s">
        <v>73</v>
      </c>
      <c r="BD85" s="83" t="s">
        <v>74</v>
      </c>
    </row>
    <row r="86" spans="1:89" s="1" customFormat="1" ht="10.9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8"/>
      <c r="AS86" s="84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3"/>
    </row>
    <row r="87" spans="1:89" s="4" customFormat="1" ht="32.450000000000003" customHeight="1">
      <c r="B87" s="69"/>
      <c r="C87" s="85" t="s">
        <v>75</v>
      </c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238">
        <f>ROUND(AG88,2)</f>
        <v>0</v>
      </c>
      <c r="AH87" s="238"/>
      <c r="AI87" s="238"/>
      <c r="AJ87" s="238"/>
      <c r="AK87" s="238"/>
      <c r="AL87" s="238"/>
      <c r="AM87" s="238"/>
      <c r="AN87" s="239">
        <f>SUM(AG87,AT87)</f>
        <v>0</v>
      </c>
      <c r="AO87" s="239"/>
      <c r="AP87" s="239"/>
      <c r="AQ87" s="72"/>
      <c r="AS87" s="87">
        <f>ROUND(AS88,2)</f>
        <v>0</v>
      </c>
      <c r="AT87" s="88">
        <f>ROUND(SUM(AV87:AW87),2)</f>
        <v>0</v>
      </c>
      <c r="AU87" s="89">
        <f>ROUND(AU88,5)</f>
        <v>0</v>
      </c>
      <c r="AV87" s="88">
        <f>ROUND(AZ87*L31,2)</f>
        <v>0</v>
      </c>
      <c r="AW87" s="88">
        <f>ROUND(BA87*L32,2)</f>
        <v>0</v>
      </c>
      <c r="AX87" s="88">
        <f>ROUND(BB87*L31,2)</f>
        <v>0</v>
      </c>
      <c r="AY87" s="88">
        <f>ROUND(BC87*L32,2)</f>
        <v>0</v>
      </c>
      <c r="AZ87" s="88">
        <f>ROUND(AZ88,2)</f>
        <v>0</v>
      </c>
      <c r="BA87" s="88">
        <f>ROUND(BA88,2)</f>
        <v>0</v>
      </c>
      <c r="BB87" s="88">
        <f>ROUND(BB88,2)</f>
        <v>0</v>
      </c>
      <c r="BC87" s="88">
        <f>ROUND(BC88,2)</f>
        <v>0</v>
      </c>
      <c r="BD87" s="90">
        <f>ROUND(BD88,2)</f>
        <v>0</v>
      </c>
      <c r="BS87" s="91" t="s">
        <v>76</v>
      </c>
      <c r="BT87" s="91" t="s">
        <v>77</v>
      </c>
      <c r="BV87" s="91" t="s">
        <v>78</v>
      </c>
      <c r="BW87" s="91" t="s">
        <v>79</v>
      </c>
      <c r="BX87" s="91" t="s">
        <v>80</v>
      </c>
    </row>
    <row r="88" spans="1:89" s="5" customFormat="1" ht="31.5" customHeight="1">
      <c r="A88" s="92" t="s">
        <v>81</v>
      </c>
      <c r="B88" s="93"/>
      <c r="C88" s="94"/>
      <c r="D88" s="233" t="s">
        <v>15</v>
      </c>
      <c r="E88" s="233"/>
      <c r="F88" s="233"/>
      <c r="G88" s="233"/>
      <c r="H88" s="233"/>
      <c r="I88" s="95"/>
      <c r="J88" s="233" t="s">
        <v>18</v>
      </c>
      <c r="K88" s="233"/>
      <c r="L88" s="233"/>
      <c r="M88" s="233"/>
      <c r="N88" s="233"/>
      <c r="O88" s="233"/>
      <c r="P88" s="233"/>
      <c r="Q88" s="233"/>
      <c r="R88" s="233"/>
      <c r="S88" s="233"/>
      <c r="T88" s="233"/>
      <c r="U88" s="233"/>
      <c r="V88" s="233"/>
      <c r="W88" s="233"/>
      <c r="X88" s="233"/>
      <c r="Y88" s="233"/>
      <c r="Z88" s="233"/>
      <c r="AA88" s="233"/>
      <c r="AB88" s="233"/>
      <c r="AC88" s="233"/>
      <c r="AD88" s="233"/>
      <c r="AE88" s="233"/>
      <c r="AF88" s="233"/>
      <c r="AG88" s="231">
        <f>'1199 - Celková obnova Hab...'!M29</f>
        <v>0</v>
      </c>
      <c r="AH88" s="232"/>
      <c r="AI88" s="232"/>
      <c r="AJ88" s="232"/>
      <c r="AK88" s="232"/>
      <c r="AL88" s="232"/>
      <c r="AM88" s="232"/>
      <c r="AN88" s="231">
        <f>SUM(AG88,AT88)</f>
        <v>0</v>
      </c>
      <c r="AO88" s="232"/>
      <c r="AP88" s="232"/>
      <c r="AQ88" s="96"/>
      <c r="AS88" s="97">
        <f>'1199 - Celková obnova Hab...'!M27</f>
        <v>0</v>
      </c>
      <c r="AT88" s="98">
        <f>ROUND(SUM(AV88:AW88),2)</f>
        <v>0</v>
      </c>
      <c r="AU88" s="99">
        <f>'1199 - Celková obnova Hab...'!W134</f>
        <v>0</v>
      </c>
      <c r="AV88" s="98">
        <f>'1199 - Celková obnova Hab...'!M31</f>
        <v>0</v>
      </c>
      <c r="AW88" s="98">
        <f>'1199 - Celková obnova Hab...'!M32</f>
        <v>0</v>
      </c>
      <c r="AX88" s="98">
        <f>'1199 - Celková obnova Hab...'!M33</f>
        <v>0</v>
      </c>
      <c r="AY88" s="98">
        <f>'1199 - Celková obnova Hab...'!M34</f>
        <v>0</v>
      </c>
      <c r="AZ88" s="98">
        <f>'1199 - Celková obnova Hab...'!H31</f>
        <v>0</v>
      </c>
      <c r="BA88" s="98">
        <f>'1199 - Celková obnova Hab...'!H32</f>
        <v>0</v>
      </c>
      <c r="BB88" s="98">
        <f>'1199 - Celková obnova Hab...'!H33</f>
        <v>0</v>
      </c>
      <c r="BC88" s="98">
        <f>'1199 - Celková obnova Hab...'!H34</f>
        <v>0</v>
      </c>
      <c r="BD88" s="100">
        <f>'1199 - Celková obnova Hab...'!H35</f>
        <v>0</v>
      </c>
      <c r="BT88" s="101" t="s">
        <v>82</v>
      </c>
      <c r="BU88" s="101" t="s">
        <v>83</v>
      </c>
      <c r="BV88" s="101" t="s">
        <v>78</v>
      </c>
      <c r="BW88" s="101" t="s">
        <v>79</v>
      </c>
      <c r="BX88" s="101" t="s">
        <v>80</v>
      </c>
    </row>
    <row r="89" spans="1:89" ht="13.5">
      <c r="B89" s="24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5"/>
    </row>
    <row r="90" spans="1:89" s="1" customFormat="1" ht="30" customHeight="1">
      <c r="B90" s="36"/>
      <c r="C90" s="85" t="s">
        <v>84</v>
      </c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239">
        <f>ROUND(SUM(AG91:AG94),2)</f>
        <v>0</v>
      </c>
      <c r="AH90" s="239"/>
      <c r="AI90" s="239"/>
      <c r="AJ90" s="239"/>
      <c r="AK90" s="239"/>
      <c r="AL90" s="239"/>
      <c r="AM90" s="239"/>
      <c r="AN90" s="239">
        <f>ROUND(SUM(AN91:AN94),2)</f>
        <v>0</v>
      </c>
      <c r="AO90" s="239"/>
      <c r="AP90" s="239"/>
      <c r="AQ90" s="38"/>
      <c r="AS90" s="81" t="s">
        <v>85</v>
      </c>
      <c r="AT90" s="82" t="s">
        <v>86</v>
      </c>
      <c r="AU90" s="82" t="s">
        <v>41</v>
      </c>
      <c r="AV90" s="83" t="s">
        <v>64</v>
      </c>
    </row>
    <row r="91" spans="1:89" s="1" customFormat="1" ht="19.899999999999999" customHeight="1">
      <c r="B91" s="36"/>
      <c r="C91" s="37"/>
      <c r="D91" s="102" t="s">
        <v>87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234">
        <f>ROUND(AG87*AS91,2)</f>
        <v>0</v>
      </c>
      <c r="AH91" s="235"/>
      <c r="AI91" s="235"/>
      <c r="AJ91" s="235"/>
      <c r="AK91" s="235"/>
      <c r="AL91" s="235"/>
      <c r="AM91" s="235"/>
      <c r="AN91" s="235">
        <f>ROUND(AG91+AV91,2)</f>
        <v>0</v>
      </c>
      <c r="AO91" s="235"/>
      <c r="AP91" s="235"/>
      <c r="AQ91" s="38"/>
      <c r="AS91" s="103">
        <v>0</v>
      </c>
      <c r="AT91" s="104" t="s">
        <v>88</v>
      </c>
      <c r="AU91" s="104" t="s">
        <v>42</v>
      </c>
      <c r="AV91" s="105">
        <f>ROUND(IF(AU91="základná",AG91*L31,IF(AU91="znížená",AG91*L32,0)),2)</f>
        <v>0</v>
      </c>
      <c r="BV91" s="20" t="s">
        <v>89</v>
      </c>
      <c r="BY91" s="106">
        <f>IF(AU91="základná",AV91,0)</f>
        <v>0</v>
      </c>
      <c r="BZ91" s="106">
        <f>IF(AU91="znížená",AV91,0)</f>
        <v>0</v>
      </c>
      <c r="CA91" s="106">
        <v>0</v>
      </c>
      <c r="CB91" s="106">
        <v>0</v>
      </c>
      <c r="CC91" s="106">
        <v>0</v>
      </c>
      <c r="CD91" s="106">
        <f>IF(AU91="základná",AG91,0)</f>
        <v>0</v>
      </c>
      <c r="CE91" s="106">
        <f>IF(AU91="znížená",AG91,0)</f>
        <v>0</v>
      </c>
      <c r="CF91" s="106">
        <f>IF(AU91="zákl. prenesená",AG91,0)</f>
        <v>0</v>
      </c>
      <c r="CG91" s="106">
        <f>IF(AU91="zníž. prenesená",AG91,0)</f>
        <v>0</v>
      </c>
      <c r="CH91" s="106">
        <f>IF(AU91="nulová",AG91,0)</f>
        <v>0</v>
      </c>
      <c r="CI91" s="20">
        <f>IF(AU91="základná",1,IF(AU91="znížená",2,IF(AU91="zákl. prenesená",4,IF(AU91="zníž. prenesená",5,3))))</f>
        <v>1</v>
      </c>
      <c r="CJ91" s="20">
        <f>IF(AT91="stavebná časť",1,IF(8891="investičná časť",2,3))</f>
        <v>1</v>
      </c>
      <c r="CK91" s="20" t="str">
        <f>IF(D91="Vyplň vlastné","","x")</f>
        <v>x</v>
      </c>
    </row>
    <row r="92" spans="1:89" s="1" customFormat="1" ht="19.899999999999999" customHeight="1">
      <c r="B92" s="36"/>
      <c r="C92" s="37"/>
      <c r="D92" s="236" t="s">
        <v>90</v>
      </c>
      <c r="E92" s="237"/>
      <c r="F92" s="237"/>
      <c r="G92" s="237"/>
      <c r="H92" s="237"/>
      <c r="I92" s="237"/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37"/>
      <c r="AD92" s="37"/>
      <c r="AE92" s="37"/>
      <c r="AF92" s="37"/>
      <c r="AG92" s="234">
        <f>AG87*AS92</f>
        <v>0</v>
      </c>
      <c r="AH92" s="235"/>
      <c r="AI92" s="235"/>
      <c r="AJ92" s="235"/>
      <c r="AK92" s="235"/>
      <c r="AL92" s="235"/>
      <c r="AM92" s="235"/>
      <c r="AN92" s="235">
        <f>AG92+AV92</f>
        <v>0</v>
      </c>
      <c r="AO92" s="235"/>
      <c r="AP92" s="235"/>
      <c r="AQ92" s="38"/>
      <c r="AS92" s="107">
        <v>0</v>
      </c>
      <c r="AT92" s="108" t="s">
        <v>88</v>
      </c>
      <c r="AU92" s="108" t="s">
        <v>42</v>
      </c>
      <c r="AV92" s="109">
        <f>ROUND(IF(AU92="nulová",0,IF(OR(AU92="základná",AU92="zákl. prenesená"),AG92*L31,AG92*L32)),2)</f>
        <v>0</v>
      </c>
      <c r="BV92" s="20" t="s">
        <v>91</v>
      </c>
      <c r="BY92" s="106">
        <f>IF(AU92="základná",AV92,0)</f>
        <v>0</v>
      </c>
      <c r="BZ92" s="106">
        <f>IF(AU92="znížená",AV92,0)</f>
        <v>0</v>
      </c>
      <c r="CA92" s="106">
        <f>IF(AU92="zákl. prenesená",AV92,0)</f>
        <v>0</v>
      </c>
      <c r="CB92" s="106">
        <f>IF(AU92="zníž. prenesená",AV92,0)</f>
        <v>0</v>
      </c>
      <c r="CC92" s="106">
        <f>IF(AU92="nulová",AV92,0)</f>
        <v>0</v>
      </c>
      <c r="CD92" s="106">
        <f>IF(AU92="základná",AG92,0)</f>
        <v>0</v>
      </c>
      <c r="CE92" s="106">
        <f>IF(AU92="znížená",AG92,0)</f>
        <v>0</v>
      </c>
      <c r="CF92" s="106">
        <f>IF(AU92="zákl. prenesená",AG92,0)</f>
        <v>0</v>
      </c>
      <c r="CG92" s="106">
        <f>IF(AU92="zníž. prenesená",AG92,0)</f>
        <v>0</v>
      </c>
      <c r="CH92" s="106">
        <f>IF(AU92="nulová",AG92,0)</f>
        <v>0</v>
      </c>
      <c r="CI92" s="20">
        <f>IF(AU92="základná",1,IF(AU92="znížená",2,IF(AU92="zákl. prenesená",4,IF(AU92="zníž. prenesená",5,3))))</f>
        <v>1</v>
      </c>
      <c r="CJ92" s="20">
        <f>IF(AT92="stavebná časť",1,IF(8892="investičná časť",2,3))</f>
        <v>1</v>
      </c>
      <c r="CK92" s="20" t="str">
        <f>IF(D92="Vyplň vlastné","","x")</f>
        <v/>
      </c>
    </row>
    <row r="93" spans="1:89" s="1" customFormat="1" ht="19.899999999999999" customHeight="1">
      <c r="B93" s="36"/>
      <c r="C93" s="37"/>
      <c r="D93" s="236" t="s">
        <v>90</v>
      </c>
      <c r="E93" s="237"/>
      <c r="F93" s="237"/>
      <c r="G93" s="237"/>
      <c r="H93" s="237"/>
      <c r="I93" s="237"/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7"/>
      <c r="AB93" s="237"/>
      <c r="AC93" s="37"/>
      <c r="AD93" s="37"/>
      <c r="AE93" s="37"/>
      <c r="AF93" s="37"/>
      <c r="AG93" s="234">
        <f>AG87*AS93</f>
        <v>0</v>
      </c>
      <c r="AH93" s="235"/>
      <c r="AI93" s="235"/>
      <c r="AJ93" s="235"/>
      <c r="AK93" s="235"/>
      <c r="AL93" s="235"/>
      <c r="AM93" s="235"/>
      <c r="AN93" s="235">
        <f>AG93+AV93</f>
        <v>0</v>
      </c>
      <c r="AO93" s="235"/>
      <c r="AP93" s="235"/>
      <c r="AQ93" s="38"/>
      <c r="AS93" s="107">
        <v>0</v>
      </c>
      <c r="AT93" s="108" t="s">
        <v>88</v>
      </c>
      <c r="AU93" s="108" t="s">
        <v>42</v>
      </c>
      <c r="AV93" s="109">
        <f>ROUND(IF(AU93="nulová",0,IF(OR(AU93="základná",AU93="zákl. prenesená"),AG93*L31,AG93*L32)),2)</f>
        <v>0</v>
      </c>
      <c r="BV93" s="20" t="s">
        <v>91</v>
      </c>
      <c r="BY93" s="106">
        <f>IF(AU93="základná",AV93,0)</f>
        <v>0</v>
      </c>
      <c r="BZ93" s="106">
        <f>IF(AU93="znížená",AV93,0)</f>
        <v>0</v>
      </c>
      <c r="CA93" s="106">
        <f>IF(AU93="zákl. prenesená",AV93,0)</f>
        <v>0</v>
      </c>
      <c r="CB93" s="106">
        <f>IF(AU93="zníž. prenesená",AV93,0)</f>
        <v>0</v>
      </c>
      <c r="CC93" s="106">
        <f>IF(AU93="nulová",AV93,0)</f>
        <v>0</v>
      </c>
      <c r="CD93" s="106">
        <f>IF(AU93="základná",AG93,0)</f>
        <v>0</v>
      </c>
      <c r="CE93" s="106">
        <f>IF(AU93="znížená",AG93,0)</f>
        <v>0</v>
      </c>
      <c r="CF93" s="106">
        <f>IF(AU93="zákl. prenesená",AG93,0)</f>
        <v>0</v>
      </c>
      <c r="CG93" s="106">
        <f>IF(AU93="zníž. prenesená",AG93,0)</f>
        <v>0</v>
      </c>
      <c r="CH93" s="106">
        <f>IF(AU93="nulová",AG93,0)</f>
        <v>0</v>
      </c>
      <c r="CI93" s="20">
        <f>IF(AU93="základná",1,IF(AU93="znížená",2,IF(AU93="zákl. prenesená",4,IF(AU93="zníž. prenesená",5,3))))</f>
        <v>1</v>
      </c>
      <c r="CJ93" s="20">
        <f>IF(AT93="stavebná časť",1,IF(8893="investičná časť",2,3))</f>
        <v>1</v>
      </c>
      <c r="CK93" s="20" t="str">
        <f>IF(D93="Vyplň vlastné","","x")</f>
        <v/>
      </c>
    </row>
    <row r="94" spans="1:89" s="1" customFormat="1" ht="19.899999999999999" customHeight="1">
      <c r="B94" s="36"/>
      <c r="C94" s="37"/>
      <c r="D94" s="236" t="s">
        <v>90</v>
      </c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37"/>
      <c r="AD94" s="37"/>
      <c r="AE94" s="37"/>
      <c r="AF94" s="37"/>
      <c r="AG94" s="234">
        <f>AG87*AS94</f>
        <v>0</v>
      </c>
      <c r="AH94" s="235"/>
      <c r="AI94" s="235"/>
      <c r="AJ94" s="235"/>
      <c r="AK94" s="235"/>
      <c r="AL94" s="235"/>
      <c r="AM94" s="235"/>
      <c r="AN94" s="235">
        <f>AG94+AV94</f>
        <v>0</v>
      </c>
      <c r="AO94" s="235"/>
      <c r="AP94" s="235"/>
      <c r="AQ94" s="38"/>
      <c r="AS94" s="110">
        <v>0</v>
      </c>
      <c r="AT94" s="111" t="s">
        <v>88</v>
      </c>
      <c r="AU94" s="111" t="s">
        <v>42</v>
      </c>
      <c r="AV94" s="112">
        <f>ROUND(IF(AU94="nulová",0,IF(OR(AU94="základná",AU94="zákl. prenesená"),AG94*L31,AG94*L32)),2)</f>
        <v>0</v>
      </c>
      <c r="BV94" s="20" t="s">
        <v>91</v>
      </c>
      <c r="BY94" s="106">
        <f>IF(AU94="základná",AV94,0)</f>
        <v>0</v>
      </c>
      <c r="BZ94" s="106">
        <f>IF(AU94="znížená",AV94,0)</f>
        <v>0</v>
      </c>
      <c r="CA94" s="106">
        <f>IF(AU94="zákl. prenesená",AV94,0)</f>
        <v>0</v>
      </c>
      <c r="CB94" s="106">
        <f>IF(AU94="zníž. prenesená",AV94,0)</f>
        <v>0</v>
      </c>
      <c r="CC94" s="106">
        <f>IF(AU94="nulová",AV94,0)</f>
        <v>0</v>
      </c>
      <c r="CD94" s="106">
        <f>IF(AU94="základná",AG94,0)</f>
        <v>0</v>
      </c>
      <c r="CE94" s="106">
        <f>IF(AU94="znížená",AG94,0)</f>
        <v>0</v>
      </c>
      <c r="CF94" s="106">
        <f>IF(AU94="zákl. prenesená",AG94,0)</f>
        <v>0</v>
      </c>
      <c r="CG94" s="106">
        <f>IF(AU94="zníž. prenesená",AG94,0)</f>
        <v>0</v>
      </c>
      <c r="CH94" s="106">
        <f>IF(AU94="nulová",AG94,0)</f>
        <v>0</v>
      </c>
      <c r="CI94" s="20">
        <f>IF(AU94="základná",1,IF(AU94="znížená",2,IF(AU94="zákl. prenesená",4,IF(AU94="zníž. prenesená",5,3))))</f>
        <v>1</v>
      </c>
      <c r="CJ94" s="20">
        <f>IF(AT94="stavebná časť",1,IF(8894="investičná časť",2,3))</f>
        <v>1</v>
      </c>
      <c r="CK94" s="20" t="str">
        <f>IF(D94="Vyplň vlastné","","x")</f>
        <v/>
      </c>
    </row>
    <row r="95" spans="1:89" s="1" customFormat="1" ht="10.9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8"/>
    </row>
    <row r="96" spans="1:89" s="1" customFormat="1" ht="30" customHeight="1">
      <c r="B96" s="36"/>
      <c r="C96" s="113" t="s">
        <v>92</v>
      </c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240">
        <f>ROUND(AG87+AG90,2)</f>
        <v>0</v>
      </c>
      <c r="AH96" s="240"/>
      <c r="AI96" s="240"/>
      <c r="AJ96" s="240"/>
      <c r="AK96" s="240"/>
      <c r="AL96" s="240"/>
      <c r="AM96" s="240"/>
      <c r="AN96" s="240">
        <f>AN87+AN90</f>
        <v>0</v>
      </c>
      <c r="AO96" s="240"/>
      <c r="AP96" s="240"/>
      <c r="AQ96" s="38"/>
    </row>
    <row r="97" spans="2:43" s="1" customFormat="1" ht="6.95" customHeight="1"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2"/>
    </row>
  </sheetData>
  <sheetProtection algorithmName="SHA-512" hashValue="/GrnwBt7Xhks6UMkdcyNZryZ5X49Cw9zFiE5ISISH9Tr4OMNF4M0ZZMSbhgyj81Pfd7MonxKiLd+oNw8JG+CXw==" saltValue="GAllTstfDVA3XIcFhzCWJCsKpoBjN6xqdlXEKu5lONrld6+7Qj/OfFO2+WS3x0K5ICVLue8PHnBmIOQnQjJD5g==" spinCount="10" sheet="1" objects="1" scenarios="1" formatColumns="0" formatRows="0"/>
  <mergeCells count="58">
    <mergeCell ref="AG90:AM90"/>
    <mergeCell ref="AN90:AP90"/>
    <mergeCell ref="AG96:AM96"/>
    <mergeCell ref="AN96:AP96"/>
    <mergeCell ref="AR2:BE2"/>
    <mergeCell ref="D93:AB93"/>
    <mergeCell ref="AG93:AM93"/>
    <mergeCell ref="AN93:AP93"/>
    <mergeCell ref="D94:AB94"/>
    <mergeCell ref="AG94:AM94"/>
    <mergeCell ref="AN94:AP94"/>
    <mergeCell ref="AG91:AM91"/>
    <mergeCell ref="AN91:AP91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1199 - Celková obnova Hab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66"/>
  <sheetViews>
    <sheetView showGridLines="0" tabSelected="1" workbookViewId="0">
      <pane ySplit="1" topLeftCell="A288" activePane="bottomLeft" state="frozen"/>
      <selection pane="bottomLeft" activeCell="O8" sqref="O8:P8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5"/>
      <c r="B1" s="13"/>
      <c r="C1" s="13"/>
      <c r="D1" s="14" t="s">
        <v>1</v>
      </c>
      <c r="E1" s="13"/>
      <c r="F1" s="15" t="s">
        <v>93</v>
      </c>
      <c r="G1" s="15"/>
      <c r="H1" s="290" t="s">
        <v>94</v>
      </c>
      <c r="I1" s="290"/>
      <c r="J1" s="290"/>
      <c r="K1" s="290"/>
      <c r="L1" s="15" t="s">
        <v>95</v>
      </c>
      <c r="M1" s="13"/>
      <c r="N1" s="13"/>
      <c r="O1" s="14" t="s">
        <v>96</v>
      </c>
      <c r="P1" s="13"/>
      <c r="Q1" s="13"/>
      <c r="R1" s="13"/>
      <c r="S1" s="15" t="s">
        <v>97</v>
      </c>
      <c r="T1" s="15"/>
      <c r="U1" s="115"/>
      <c r="V1" s="115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196" t="s">
        <v>7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S2" s="241" t="s">
        <v>8</v>
      </c>
      <c r="T2" s="242"/>
      <c r="U2" s="242"/>
      <c r="V2" s="242"/>
      <c r="W2" s="242"/>
      <c r="X2" s="242"/>
      <c r="Y2" s="242"/>
      <c r="Z2" s="242"/>
      <c r="AA2" s="242"/>
      <c r="AB2" s="242"/>
      <c r="AC2" s="242"/>
      <c r="AT2" s="20" t="s">
        <v>79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spans="1:66" ht="36.950000000000003" customHeight="1">
      <c r="B4" s="24"/>
      <c r="C4" s="198" t="s">
        <v>98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"/>
      <c r="T4" s="19" t="s">
        <v>12</v>
      </c>
      <c r="AT4" s="20" t="s">
        <v>6</v>
      </c>
    </row>
    <row r="5" spans="1:66" ht="6.95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</row>
    <row r="6" spans="1:66" s="1" customFormat="1" ht="32.85" customHeight="1">
      <c r="B6" s="36"/>
      <c r="C6" s="37"/>
      <c r="D6" s="30" t="s">
        <v>17</v>
      </c>
      <c r="E6" s="37"/>
      <c r="F6" s="204" t="s">
        <v>18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37"/>
      <c r="R6" s="38"/>
    </row>
    <row r="7" spans="1:66" s="1" customFormat="1" ht="14.45" customHeight="1">
      <c r="B7" s="36"/>
      <c r="C7" s="37"/>
      <c r="D7" s="31" t="s">
        <v>19</v>
      </c>
      <c r="E7" s="37"/>
      <c r="F7" s="29" t="s">
        <v>20</v>
      </c>
      <c r="G7" s="37"/>
      <c r="H7" s="37"/>
      <c r="I7" s="37"/>
      <c r="J7" s="37"/>
      <c r="K7" s="37"/>
      <c r="L7" s="37"/>
      <c r="M7" s="31" t="s">
        <v>21</v>
      </c>
      <c r="N7" s="37"/>
      <c r="O7" s="29" t="s">
        <v>20</v>
      </c>
      <c r="P7" s="37"/>
      <c r="Q7" s="37"/>
      <c r="R7" s="38"/>
    </row>
    <row r="8" spans="1:66" s="1" customFormat="1" ht="14.45" customHeight="1">
      <c r="B8" s="36"/>
      <c r="C8" s="37"/>
      <c r="D8" s="31" t="s">
        <v>22</v>
      </c>
      <c r="E8" s="37"/>
      <c r="F8" s="29" t="s">
        <v>23</v>
      </c>
      <c r="G8" s="37"/>
      <c r="H8" s="37"/>
      <c r="I8" s="37"/>
      <c r="J8" s="37"/>
      <c r="K8" s="37"/>
      <c r="L8" s="37"/>
      <c r="M8" s="31" t="s">
        <v>24</v>
      </c>
      <c r="N8" s="37"/>
      <c r="O8" s="244">
        <f>'Rekapitulácia stavby'!AN8</f>
        <v>0</v>
      </c>
      <c r="P8" s="245"/>
      <c r="Q8" s="37"/>
      <c r="R8" s="38"/>
    </row>
    <row r="9" spans="1:66" s="1" customFormat="1" ht="10.9" customHeight="1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</row>
    <row r="10" spans="1:66" s="1" customFormat="1" ht="14.45" customHeight="1">
      <c r="B10" s="36"/>
      <c r="C10" s="37"/>
      <c r="D10" s="31" t="s">
        <v>25</v>
      </c>
      <c r="E10" s="37"/>
      <c r="F10" s="37"/>
      <c r="G10" s="37"/>
      <c r="H10" s="37"/>
      <c r="I10" s="37"/>
      <c r="J10" s="37"/>
      <c r="K10" s="37"/>
      <c r="L10" s="37"/>
      <c r="M10" s="31" t="s">
        <v>26</v>
      </c>
      <c r="N10" s="37"/>
      <c r="O10" s="202" t="s">
        <v>20</v>
      </c>
      <c r="P10" s="202"/>
      <c r="Q10" s="37"/>
      <c r="R10" s="38"/>
    </row>
    <row r="11" spans="1:66" s="1" customFormat="1" ht="18" customHeight="1">
      <c r="B11" s="36"/>
      <c r="C11" s="37"/>
      <c r="D11" s="37"/>
      <c r="E11" s="29" t="s">
        <v>27</v>
      </c>
      <c r="F11" s="37"/>
      <c r="G11" s="37"/>
      <c r="H11" s="37"/>
      <c r="I11" s="37"/>
      <c r="J11" s="37"/>
      <c r="K11" s="37"/>
      <c r="L11" s="37"/>
      <c r="M11" s="31" t="s">
        <v>28</v>
      </c>
      <c r="N11" s="37"/>
      <c r="O11" s="202" t="s">
        <v>20</v>
      </c>
      <c r="P11" s="202"/>
      <c r="Q11" s="37"/>
      <c r="R11" s="38"/>
    </row>
    <row r="12" spans="1:66" s="1" customFormat="1" ht="6.95" customHeight="1"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</row>
    <row r="13" spans="1:66" s="1" customFormat="1" ht="14.45" customHeight="1">
      <c r="B13" s="36"/>
      <c r="C13" s="37"/>
      <c r="D13" s="31" t="s">
        <v>29</v>
      </c>
      <c r="E13" s="37"/>
      <c r="F13" s="37"/>
      <c r="G13" s="37"/>
      <c r="H13" s="37"/>
      <c r="I13" s="37"/>
      <c r="J13" s="37"/>
      <c r="K13" s="37"/>
      <c r="L13" s="37"/>
      <c r="M13" s="31" t="s">
        <v>26</v>
      </c>
      <c r="N13" s="37"/>
      <c r="O13" s="246" t="str">
        <f>IF('Rekapitulácia stavby'!AN13="","",'Rekapitulácia stavby'!AN13)</f>
        <v>Vyplň údaj</v>
      </c>
      <c r="P13" s="202"/>
      <c r="Q13" s="37"/>
      <c r="R13" s="38"/>
    </row>
    <row r="14" spans="1:66" s="1" customFormat="1" ht="18" customHeight="1">
      <c r="B14" s="36"/>
      <c r="C14" s="37"/>
      <c r="D14" s="37"/>
      <c r="E14" s="246" t="str">
        <f>IF('Rekapitulácia stavby'!E14="","",'Rekapitulácia stavby'!E14)</f>
        <v>Vyplň údaj</v>
      </c>
      <c r="F14" s="247"/>
      <c r="G14" s="247"/>
      <c r="H14" s="247"/>
      <c r="I14" s="247"/>
      <c r="J14" s="247"/>
      <c r="K14" s="247"/>
      <c r="L14" s="247"/>
      <c r="M14" s="31" t="s">
        <v>28</v>
      </c>
      <c r="N14" s="37"/>
      <c r="O14" s="246" t="str">
        <f>IF('Rekapitulácia stavby'!AN14="","",'Rekapitulácia stavby'!AN14)</f>
        <v>Vyplň údaj</v>
      </c>
      <c r="P14" s="202"/>
      <c r="Q14" s="37"/>
      <c r="R14" s="38"/>
    </row>
    <row r="15" spans="1:66" s="1" customFormat="1" ht="6.95" customHeight="1"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</row>
    <row r="16" spans="1:66" s="1" customFormat="1" ht="14.45" customHeight="1">
      <c r="B16" s="36"/>
      <c r="C16" s="37"/>
      <c r="D16" s="31" t="s">
        <v>31</v>
      </c>
      <c r="E16" s="37"/>
      <c r="F16" s="37"/>
      <c r="G16" s="37"/>
      <c r="H16" s="37"/>
      <c r="I16" s="37"/>
      <c r="J16" s="37"/>
      <c r="K16" s="37"/>
      <c r="L16" s="37"/>
      <c r="M16" s="31" t="s">
        <v>26</v>
      </c>
      <c r="N16" s="37"/>
      <c r="O16" s="202" t="s">
        <v>20</v>
      </c>
      <c r="P16" s="202"/>
      <c r="Q16" s="37"/>
      <c r="R16" s="38"/>
    </row>
    <row r="17" spans="2:18" s="1" customFormat="1" ht="18" customHeight="1">
      <c r="B17" s="36"/>
      <c r="C17" s="37"/>
      <c r="D17" s="37"/>
      <c r="E17" s="29" t="s">
        <v>32</v>
      </c>
      <c r="F17" s="37"/>
      <c r="G17" s="37"/>
      <c r="H17" s="37"/>
      <c r="I17" s="37"/>
      <c r="J17" s="37"/>
      <c r="K17" s="37"/>
      <c r="L17" s="37"/>
      <c r="M17" s="31" t="s">
        <v>28</v>
      </c>
      <c r="N17" s="37"/>
      <c r="O17" s="202" t="s">
        <v>20</v>
      </c>
      <c r="P17" s="202"/>
      <c r="Q17" s="37"/>
      <c r="R17" s="38"/>
    </row>
    <row r="18" spans="2:18" s="1" customFormat="1" ht="6.95" customHeight="1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</row>
    <row r="19" spans="2:18" s="1" customFormat="1" ht="14.45" customHeight="1">
      <c r="B19" s="36"/>
      <c r="C19" s="37"/>
      <c r="D19" s="31" t="s">
        <v>35</v>
      </c>
      <c r="E19" s="37"/>
      <c r="F19" s="37"/>
      <c r="G19" s="37"/>
      <c r="H19" s="37"/>
      <c r="I19" s="37"/>
      <c r="J19" s="37"/>
      <c r="K19" s="37"/>
      <c r="L19" s="37"/>
      <c r="M19" s="31" t="s">
        <v>26</v>
      </c>
      <c r="N19" s="37"/>
      <c r="O19" s="202" t="s">
        <v>20</v>
      </c>
      <c r="P19" s="202"/>
      <c r="Q19" s="37"/>
      <c r="R19" s="38"/>
    </row>
    <row r="20" spans="2:18" s="1" customFormat="1" ht="18" customHeight="1">
      <c r="B20" s="36"/>
      <c r="C20" s="37"/>
      <c r="D20" s="37"/>
      <c r="E20" s="29" t="s">
        <v>36</v>
      </c>
      <c r="F20" s="37"/>
      <c r="G20" s="37"/>
      <c r="H20" s="37"/>
      <c r="I20" s="37"/>
      <c r="J20" s="37"/>
      <c r="K20" s="37"/>
      <c r="L20" s="37"/>
      <c r="M20" s="31" t="s">
        <v>28</v>
      </c>
      <c r="N20" s="37"/>
      <c r="O20" s="202" t="s">
        <v>20</v>
      </c>
      <c r="P20" s="202"/>
      <c r="Q20" s="37"/>
      <c r="R20" s="38"/>
    </row>
    <row r="21" spans="2:18" s="1" customFormat="1" ht="6.95" customHeight="1"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</row>
    <row r="22" spans="2:18" s="1" customFormat="1" ht="14.45" customHeight="1">
      <c r="B22" s="36"/>
      <c r="C22" s="37"/>
      <c r="D22" s="31" t="s">
        <v>37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6.5" customHeight="1">
      <c r="B23" s="36"/>
      <c r="C23" s="37"/>
      <c r="D23" s="37"/>
      <c r="E23" s="207" t="s">
        <v>20</v>
      </c>
      <c r="F23" s="207"/>
      <c r="G23" s="207"/>
      <c r="H23" s="207"/>
      <c r="I23" s="207"/>
      <c r="J23" s="207"/>
      <c r="K23" s="207"/>
      <c r="L23" s="207"/>
      <c r="M23" s="37"/>
      <c r="N23" s="37"/>
      <c r="O23" s="37"/>
      <c r="P23" s="37"/>
      <c r="Q23" s="37"/>
      <c r="R23" s="38"/>
    </row>
    <row r="24" spans="2:18" s="1" customFormat="1" ht="6.95" customHeight="1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37"/>
      <c r="R25" s="38"/>
    </row>
    <row r="26" spans="2:18" s="1" customFormat="1" ht="14.45" customHeight="1">
      <c r="B26" s="36"/>
      <c r="C26" s="37"/>
      <c r="D26" s="116" t="s">
        <v>99</v>
      </c>
      <c r="E26" s="37"/>
      <c r="F26" s="37"/>
      <c r="G26" s="37"/>
      <c r="H26" s="37"/>
      <c r="I26" s="37"/>
      <c r="J26" s="37"/>
      <c r="K26" s="37"/>
      <c r="L26" s="37"/>
      <c r="M26" s="208">
        <f>N87</f>
        <v>0</v>
      </c>
      <c r="N26" s="208"/>
      <c r="O26" s="208"/>
      <c r="P26" s="208"/>
      <c r="Q26" s="37"/>
      <c r="R26" s="38"/>
    </row>
    <row r="27" spans="2:18" s="1" customFormat="1" ht="14.45" customHeight="1">
      <c r="B27" s="36"/>
      <c r="C27" s="37"/>
      <c r="D27" s="35" t="s">
        <v>87</v>
      </c>
      <c r="E27" s="37"/>
      <c r="F27" s="37"/>
      <c r="G27" s="37"/>
      <c r="H27" s="37"/>
      <c r="I27" s="37"/>
      <c r="J27" s="37"/>
      <c r="K27" s="37"/>
      <c r="L27" s="37"/>
      <c r="M27" s="208">
        <f>N110</f>
        <v>0</v>
      </c>
      <c r="N27" s="208"/>
      <c r="O27" s="208"/>
      <c r="P27" s="208"/>
      <c r="Q27" s="37"/>
      <c r="R27" s="38"/>
    </row>
    <row r="28" spans="2:18" s="1" customFormat="1" ht="6.95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r="29" spans="2:18" s="1" customFormat="1" ht="25.35" customHeight="1">
      <c r="B29" s="36"/>
      <c r="C29" s="37"/>
      <c r="D29" s="117" t="s">
        <v>40</v>
      </c>
      <c r="E29" s="37"/>
      <c r="F29" s="37"/>
      <c r="G29" s="37"/>
      <c r="H29" s="37"/>
      <c r="I29" s="37"/>
      <c r="J29" s="37"/>
      <c r="K29" s="37"/>
      <c r="L29" s="37"/>
      <c r="M29" s="248">
        <f>ROUND(M26+M27,2)</f>
        <v>0</v>
      </c>
      <c r="N29" s="243"/>
      <c r="O29" s="243"/>
      <c r="P29" s="243"/>
      <c r="Q29" s="37"/>
      <c r="R29" s="38"/>
    </row>
    <row r="30" spans="2:18" s="1" customFormat="1" ht="6.95" customHeight="1">
      <c r="B30" s="36"/>
      <c r="C30" s="37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37"/>
      <c r="R30" s="38"/>
    </row>
    <row r="31" spans="2:18" s="1" customFormat="1" ht="14.45" customHeight="1">
      <c r="B31" s="36"/>
      <c r="C31" s="37"/>
      <c r="D31" s="43" t="s">
        <v>41</v>
      </c>
      <c r="E31" s="43" t="s">
        <v>42</v>
      </c>
      <c r="F31" s="44">
        <v>0.2</v>
      </c>
      <c r="G31" s="118" t="s">
        <v>43</v>
      </c>
      <c r="H31" s="249">
        <f>ROUND((((SUM(BE110:BE117)+SUM(BE134:BE459))+SUM(BE461:BE465))),2)</f>
        <v>0</v>
      </c>
      <c r="I31" s="243"/>
      <c r="J31" s="243"/>
      <c r="K31" s="37"/>
      <c r="L31" s="37"/>
      <c r="M31" s="249">
        <f>ROUND(((ROUND((SUM(BE110:BE117)+SUM(BE134:BE459)), 2)*F31)+SUM(BE461:BE465)*F31),2)</f>
        <v>0</v>
      </c>
      <c r="N31" s="243"/>
      <c r="O31" s="243"/>
      <c r="P31" s="243"/>
      <c r="Q31" s="37"/>
      <c r="R31" s="38"/>
    </row>
    <row r="32" spans="2:18" s="1" customFormat="1" ht="14.45" customHeight="1">
      <c r="B32" s="36"/>
      <c r="C32" s="37"/>
      <c r="D32" s="37"/>
      <c r="E32" s="43" t="s">
        <v>44</v>
      </c>
      <c r="F32" s="44">
        <v>0.2</v>
      </c>
      <c r="G32" s="118" t="s">
        <v>43</v>
      </c>
      <c r="H32" s="249">
        <f>ROUND((((SUM(BF110:BF117)+SUM(BF134:BF459))+SUM(BF461:BF465))),2)</f>
        <v>0</v>
      </c>
      <c r="I32" s="243"/>
      <c r="J32" s="243"/>
      <c r="K32" s="37"/>
      <c r="L32" s="37"/>
      <c r="M32" s="249">
        <f>ROUND(((ROUND((SUM(BF110:BF117)+SUM(BF134:BF459)), 2)*F32)+SUM(BF461:BF465)*F32),2)</f>
        <v>0</v>
      </c>
      <c r="N32" s="243"/>
      <c r="O32" s="243"/>
      <c r="P32" s="243"/>
      <c r="Q32" s="37"/>
      <c r="R32" s="38"/>
    </row>
    <row r="33" spans="2:18" s="1" customFormat="1" ht="14.45" hidden="1" customHeight="1">
      <c r="B33" s="36"/>
      <c r="C33" s="37"/>
      <c r="D33" s="37"/>
      <c r="E33" s="43" t="s">
        <v>45</v>
      </c>
      <c r="F33" s="44">
        <v>0.2</v>
      </c>
      <c r="G33" s="118" t="s">
        <v>43</v>
      </c>
      <c r="H33" s="249">
        <f>ROUND((((SUM(BG110:BG117)+SUM(BG134:BG459))+SUM(BG461:BG465))),2)</f>
        <v>0</v>
      </c>
      <c r="I33" s="243"/>
      <c r="J33" s="243"/>
      <c r="K33" s="37"/>
      <c r="L33" s="37"/>
      <c r="M33" s="249">
        <v>0</v>
      </c>
      <c r="N33" s="243"/>
      <c r="O33" s="243"/>
      <c r="P33" s="243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46</v>
      </c>
      <c r="F34" s="44">
        <v>0.2</v>
      </c>
      <c r="G34" s="118" t="s">
        <v>43</v>
      </c>
      <c r="H34" s="249">
        <f>ROUND((((SUM(BH110:BH117)+SUM(BH134:BH459))+SUM(BH461:BH465))),2)</f>
        <v>0</v>
      </c>
      <c r="I34" s="243"/>
      <c r="J34" s="243"/>
      <c r="K34" s="37"/>
      <c r="L34" s="37"/>
      <c r="M34" s="249">
        <v>0</v>
      </c>
      <c r="N34" s="243"/>
      <c r="O34" s="243"/>
      <c r="P34" s="243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47</v>
      </c>
      <c r="F35" s="44">
        <v>0</v>
      </c>
      <c r="G35" s="118" t="s">
        <v>43</v>
      </c>
      <c r="H35" s="249">
        <f>ROUND((((SUM(BI110:BI117)+SUM(BI134:BI459))+SUM(BI461:BI465))),2)</f>
        <v>0</v>
      </c>
      <c r="I35" s="243"/>
      <c r="J35" s="243"/>
      <c r="K35" s="37"/>
      <c r="L35" s="37"/>
      <c r="M35" s="249">
        <v>0</v>
      </c>
      <c r="N35" s="243"/>
      <c r="O35" s="243"/>
      <c r="P35" s="243"/>
      <c r="Q35" s="37"/>
      <c r="R35" s="38"/>
    </row>
    <row r="36" spans="2:18" s="1" customFormat="1" ht="6.95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</row>
    <row r="37" spans="2:18" s="1" customFormat="1" ht="25.35" customHeight="1">
      <c r="B37" s="36"/>
      <c r="C37" s="114"/>
      <c r="D37" s="119" t="s">
        <v>48</v>
      </c>
      <c r="E37" s="80"/>
      <c r="F37" s="80"/>
      <c r="G37" s="120" t="s">
        <v>49</v>
      </c>
      <c r="H37" s="121" t="s">
        <v>50</v>
      </c>
      <c r="I37" s="80"/>
      <c r="J37" s="80"/>
      <c r="K37" s="80"/>
      <c r="L37" s="250">
        <f>SUM(M29:M35)</f>
        <v>0</v>
      </c>
      <c r="M37" s="250"/>
      <c r="N37" s="250"/>
      <c r="O37" s="250"/>
      <c r="P37" s="251"/>
      <c r="Q37" s="114"/>
      <c r="R37" s="38"/>
    </row>
    <row r="38" spans="2:18" s="1" customFormat="1" ht="14.4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ht="13.5">
      <c r="B40" s="2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5"/>
    </row>
    <row r="41" spans="2:18" ht="13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 ht="13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 ht="13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 ht="13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 ht="13.5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 ht="13.5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 ht="13.5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 ht="13.5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 ht="13.5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>
      <c r="B50" s="36"/>
      <c r="C50" s="37"/>
      <c r="D50" s="51" t="s">
        <v>51</v>
      </c>
      <c r="E50" s="52"/>
      <c r="F50" s="52"/>
      <c r="G50" s="52"/>
      <c r="H50" s="53"/>
      <c r="I50" s="37"/>
      <c r="J50" s="51" t="s">
        <v>52</v>
      </c>
      <c r="K50" s="52"/>
      <c r="L50" s="52"/>
      <c r="M50" s="52"/>
      <c r="N50" s="52"/>
      <c r="O50" s="52"/>
      <c r="P50" s="53"/>
      <c r="Q50" s="37"/>
      <c r="R50" s="38"/>
    </row>
    <row r="51" spans="2:18" ht="13.5">
      <c r="B51" s="24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5"/>
    </row>
    <row r="52" spans="2:18" ht="13.5">
      <c r="B52" s="24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5"/>
    </row>
    <row r="53" spans="2:18" ht="13.5">
      <c r="B53" s="24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5"/>
    </row>
    <row r="54" spans="2:18" ht="13.5">
      <c r="B54" s="24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5"/>
    </row>
    <row r="55" spans="2:18" ht="13.5">
      <c r="B55" s="24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5"/>
    </row>
    <row r="56" spans="2:18" ht="13.5">
      <c r="B56" s="24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5"/>
    </row>
    <row r="57" spans="2:18" ht="13.5">
      <c r="B57" s="24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5"/>
    </row>
    <row r="58" spans="2:18" ht="13.5">
      <c r="B58" s="24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5"/>
    </row>
    <row r="59" spans="2:18" s="1" customFormat="1">
      <c r="B59" s="36"/>
      <c r="C59" s="37"/>
      <c r="D59" s="56" t="s">
        <v>53</v>
      </c>
      <c r="E59" s="57"/>
      <c r="F59" s="57"/>
      <c r="G59" s="58" t="s">
        <v>54</v>
      </c>
      <c r="H59" s="59"/>
      <c r="I59" s="37"/>
      <c r="J59" s="56" t="s">
        <v>53</v>
      </c>
      <c r="K59" s="57"/>
      <c r="L59" s="57"/>
      <c r="M59" s="57"/>
      <c r="N59" s="58" t="s">
        <v>54</v>
      </c>
      <c r="O59" s="57"/>
      <c r="P59" s="59"/>
      <c r="Q59" s="37"/>
      <c r="R59" s="38"/>
    </row>
    <row r="60" spans="2:18" ht="13.5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>
      <c r="B61" s="36"/>
      <c r="C61" s="37"/>
      <c r="D61" s="51" t="s">
        <v>55</v>
      </c>
      <c r="E61" s="52"/>
      <c r="F61" s="52"/>
      <c r="G61" s="52"/>
      <c r="H61" s="53"/>
      <c r="I61" s="37"/>
      <c r="J61" s="51" t="s">
        <v>56</v>
      </c>
      <c r="K61" s="52"/>
      <c r="L61" s="52"/>
      <c r="M61" s="52"/>
      <c r="N61" s="52"/>
      <c r="O61" s="52"/>
      <c r="P61" s="53"/>
      <c r="Q61" s="37"/>
      <c r="R61" s="38"/>
    </row>
    <row r="62" spans="2:18" ht="13.5">
      <c r="B62" s="24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5"/>
    </row>
    <row r="63" spans="2:18" ht="13.5">
      <c r="B63" s="24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5"/>
    </row>
    <row r="64" spans="2:18" ht="13.5">
      <c r="B64" s="24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5"/>
    </row>
    <row r="65" spans="2:21" ht="13.5">
      <c r="B65" s="24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5"/>
    </row>
    <row r="66" spans="2:21" ht="13.5">
      <c r="B66" s="24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5"/>
    </row>
    <row r="67" spans="2:21" ht="13.5">
      <c r="B67" s="24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5"/>
    </row>
    <row r="68" spans="2:21" ht="13.5">
      <c r="B68" s="24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5"/>
    </row>
    <row r="69" spans="2:21" ht="13.5">
      <c r="B69" s="24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5"/>
    </row>
    <row r="70" spans="2:21" s="1" customFormat="1">
      <c r="B70" s="36"/>
      <c r="C70" s="37"/>
      <c r="D70" s="56" t="s">
        <v>53</v>
      </c>
      <c r="E70" s="57"/>
      <c r="F70" s="57"/>
      <c r="G70" s="58" t="s">
        <v>54</v>
      </c>
      <c r="H70" s="59"/>
      <c r="I70" s="37"/>
      <c r="J70" s="56" t="s">
        <v>53</v>
      </c>
      <c r="K70" s="57"/>
      <c r="L70" s="57"/>
      <c r="M70" s="57"/>
      <c r="N70" s="58" t="s">
        <v>54</v>
      </c>
      <c r="O70" s="57"/>
      <c r="P70" s="59"/>
      <c r="Q70" s="37"/>
      <c r="R70" s="38"/>
    </row>
    <row r="71" spans="2:21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21" s="1" customFormat="1" ht="6.95" customHeight="1">
      <c r="B75" s="122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4"/>
    </row>
    <row r="76" spans="2:21" s="1" customFormat="1" ht="36.950000000000003" customHeight="1">
      <c r="B76" s="36"/>
      <c r="C76" s="198" t="s">
        <v>100</v>
      </c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38"/>
      <c r="T76" s="125"/>
      <c r="U76" s="125"/>
    </row>
    <row r="77" spans="2:21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  <c r="T77" s="125"/>
      <c r="U77" s="125"/>
    </row>
    <row r="78" spans="2:21" s="1" customFormat="1" ht="36.950000000000003" customHeight="1">
      <c r="B78" s="36"/>
      <c r="C78" s="70" t="s">
        <v>17</v>
      </c>
      <c r="D78" s="37"/>
      <c r="E78" s="37"/>
      <c r="F78" s="218" t="str">
        <f>F6</f>
        <v>Celková obnova Habánskeho mlyna v Sobotišti</v>
      </c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37"/>
      <c r="R78" s="38"/>
      <c r="T78" s="125"/>
      <c r="U78" s="125"/>
    </row>
    <row r="79" spans="2:21" s="1" customFormat="1" ht="6.95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8"/>
      <c r="T79" s="125"/>
      <c r="U79" s="125"/>
    </row>
    <row r="80" spans="2:21" s="1" customFormat="1" ht="18" customHeight="1">
      <c r="B80" s="36"/>
      <c r="C80" s="31" t="s">
        <v>22</v>
      </c>
      <c r="D80" s="37"/>
      <c r="E80" s="37"/>
      <c r="F80" s="29" t="str">
        <f>F8</f>
        <v>Sobotište</v>
      </c>
      <c r="G80" s="37"/>
      <c r="H80" s="37"/>
      <c r="I80" s="37"/>
      <c r="J80" s="37"/>
      <c r="K80" s="31" t="s">
        <v>24</v>
      </c>
      <c r="L80" s="37"/>
      <c r="M80" s="245">
        <f>IF(O8="","",O8)</f>
        <v>0</v>
      </c>
      <c r="N80" s="245"/>
      <c r="O80" s="245"/>
      <c r="P80" s="245"/>
      <c r="Q80" s="37"/>
      <c r="R80" s="38"/>
      <c r="T80" s="125"/>
      <c r="U80" s="125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8"/>
      <c r="T81" s="125"/>
      <c r="U81" s="125"/>
    </row>
    <row r="82" spans="2:47" s="1" customFormat="1">
      <c r="B82" s="36"/>
      <c r="C82" s="31" t="s">
        <v>25</v>
      </c>
      <c r="D82" s="37"/>
      <c r="E82" s="37"/>
      <c r="F82" s="29" t="str">
        <f>E11</f>
        <v>Obec Sobotište</v>
      </c>
      <c r="G82" s="37"/>
      <c r="H82" s="37"/>
      <c r="I82" s="37"/>
      <c r="J82" s="37"/>
      <c r="K82" s="31" t="s">
        <v>31</v>
      </c>
      <c r="L82" s="37"/>
      <c r="M82" s="202" t="str">
        <f>E17</f>
        <v>Ing. Jana Valentová</v>
      </c>
      <c r="N82" s="202"/>
      <c r="O82" s="202"/>
      <c r="P82" s="202"/>
      <c r="Q82" s="202"/>
      <c r="R82" s="38"/>
      <c r="T82" s="125"/>
      <c r="U82" s="125"/>
    </row>
    <row r="83" spans="2:47" s="1" customFormat="1" ht="14.45" customHeight="1">
      <c r="B83" s="36"/>
      <c r="C83" s="31" t="s">
        <v>29</v>
      </c>
      <c r="D83" s="37"/>
      <c r="E83" s="37"/>
      <c r="F83" s="29" t="str">
        <f>IF(E14="","",E14)</f>
        <v>Vyplň údaj</v>
      </c>
      <c r="G83" s="37"/>
      <c r="H83" s="37"/>
      <c r="I83" s="37"/>
      <c r="J83" s="37"/>
      <c r="K83" s="31" t="s">
        <v>35</v>
      </c>
      <c r="L83" s="37"/>
      <c r="M83" s="202" t="str">
        <f>E20</f>
        <v>Ing. Juraj Havetta</v>
      </c>
      <c r="N83" s="202"/>
      <c r="O83" s="202"/>
      <c r="P83" s="202"/>
      <c r="Q83" s="202"/>
      <c r="R83" s="38"/>
      <c r="T83" s="125"/>
      <c r="U83" s="125"/>
    </row>
    <row r="84" spans="2:47" s="1" customFormat="1" ht="10.35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8"/>
      <c r="T84" s="125"/>
      <c r="U84" s="125"/>
    </row>
    <row r="85" spans="2:47" s="1" customFormat="1" ht="29.25" customHeight="1">
      <c r="B85" s="36"/>
      <c r="C85" s="252" t="s">
        <v>101</v>
      </c>
      <c r="D85" s="253"/>
      <c r="E85" s="253"/>
      <c r="F85" s="253"/>
      <c r="G85" s="253"/>
      <c r="H85" s="114"/>
      <c r="I85" s="114"/>
      <c r="J85" s="114"/>
      <c r="K85" s="114"/>
      <c r="L85" s="114"/>
      <c r="M85" s="114"/>
      <c r="N85" s="252" t="s">
        <v>102</v>
      </c>
      <c r="O85" s="253"/>
      <c r="P85" s="253"/>
      <c r="Q85" s="253"/>
      <c r="R85" s="38"/>
      <c r="T85" s="125"/>
      <c r="U85" s="125"/>
    </row>
    <row r="86" spans="2:47" s="1" customFormat="1" ht="10.35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8"/>
      <c r="T86" s="125"/>
      <c r="U86" s="125"/>
    </row>
    <row r="87" spans="2:47" s="1" customFormat="1" ht="29.25" customHeight="1">
      <c r="B87" s="36"/>
      <c r="C87" s="126" t="s">
        <v>103</v>
      </c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239">
        <f>N134</f>
        <v>0</v>
      </c>
      <c r="O87" s="254"/>
      <c r="P87" s="254"/>
      <c r="Q87" s="254"/>
      <c r="R87" s="38"/>
      <c r="T87" s="125"/>
      <c r="U87" s="125"/>
      <c r="AU87" s="20" t="s">
        <v>104</v>
      </c>
    </row>
    <row r="88" spans="2:47" s="6" customFormat="1" ht="24.95" customHeight="1">
      <c r="B88" s="127"/>
      <c r="C88" s="128"/>
      <c r="D88" s="129" t="s">
        <v>105</v>
      </c>
      <c r="E88" s="128"/>
      <c r="F88" s="128"/>
      <c r="G88" s="128"/>
      <c r="H88" s="128"/>
      <c r="I88" s="128"/>
      <c r="J88" s="128"/>
      <c r="K88" s="128"/>
      <c r="L88" s="128"/>
      <c r="M88" s="128"/>
      <c r="N88" s="255">
        <f>N135</f>
        <v>0</v>
      </c>
      <c r="O88" s="256"/>
      <c r="P88" s="256"/>
      <c r="Q88" s="256"/>
      <c r="R88" s="130"/>
      <c r="T88" s="131"/>
      <c r="U88" s="131"/>
    </row>
    <row r="89" spans="2:47" s="7" customFormat="1" ht="19.899999999999999" customHeight="1">
      <c r="B89" s="132"/>
      <c r="C89" s="133"/>
      <c r="D89" s="102" t="s">
        <v>106</v>
      </c>
      <c r="E89" s="133"/>
      <c r="F89" s="133"/>
      <c r="G89" s="133"/>
      <c r="H89" s="133"/>
      <c r="I89" s="133"/>
      <c r="J89" s="133"/>
      <c r="K89" s="133"/>
      <c r="L89" s="133"/>
      <c r="M89" s="133"/>
      <c r="N89" s="235">
        <f>N136</f>
        <v>0</v>
      </c>
      <c r="O89" s="257"/>
      <c r="P89" s="257"/>
      <c r="Q89" s="257"/>
      <c r="R89" s="134"/>
      <c r="T89" s="135"/>
      <c r="U89" s="135"/>
    </row>
    <row r="90" spans="2:47" s="7" customFormat="1" ht="19.899999999999999" customHeight="1">
      <c r="B90" s="132"/>
      <c r="C90" s="133"/>
      <c r="D90" s="102" t="s">
        <v>107</v>
      </c>
      <c r="E90" s="133"/>
      <c r="F90" s="133"/>
      <c r="G90" s="133"/>
      <c r="H90" s="133"/>
      <c r="I90" s="133"/>
      <c r="J90" s="133"/>
      <c r="K90" s="133"/>
      <c r="L90" s="133"/>
      <c r="M90" s="133"/>
      <c r="N90" s="235">
        <f>N153</f>
        <v>0</v>
      </c>
      <c r="O90" s="257"/>
      <c r="P90" s="257"/>
      <c r="Q90" s="257"/>
      <c r="R90" s="134"/>
      <c r="T90" s="135"/>
      <c r="U90" s="135"/>
    </row>
    <row r="91" spans="2:47" s="7" customFormat="1" ht="19.899999999999999" customHeight="1">
      <c r="B91" s="132"/>
      <c r="C91" s="133"/>
      <c r="D91" s="102" t="s">
        <v>108</v>
      </c>
      <c r="E91" s="133"/>
      <c r="F91" s="133"/>
      <c r="G91" s="133"/>
      <c r="H91" s="133"/>
      <c r="I91" s="133"/>
      <c r="J91" s="133"/>
      <c r="K91" s="133"/>
      <c r="L91" s="133"/>
      <c r="M91" s="133"/>
      <c r="N91" s="235">
        <f>N158</f>
        <v>0</v>
      </c>
      <c r="O91" s="257"/>
      <c r="P91" s="257"/>
      <c r="Q91" s="257"/>
      <c r="R91" s="134"/>
      <c r="T91" s="135"/>
      <c r="U91" s="135"/>
    </row>
    <row r="92" spans="2:47" s="7" customFormat="1" ht="19.899999999999999" customHeight="1">
      <c r="B92" s="132"/>
      <c r="C92" s="133"/>
      <c r="D92" s="102" t="s">
        <v>109</v>
      </c>
      <c r="E92" s="133"/>
      <c r="F92" s="133"/>
      <c r="G92" s="133"/>
      <c r="H92" s="133"/>
      <c r="I92" s="133"/>
      <c r="J92" s="133"/>
      <c r="K92" s="133"/>
      <c r="L92" s="133"/>
      <c r="M92" s="133"/>
      <c r="N92" s="235">
        <f>N162</f>
        <v>0</v>
      </c>
      <c r="O92" s="257"/>
      <c r="P92" s="257"/>
      <c r="Q92" s="257"/>
      <c r="R92" s="134"/>
      <c r="T92" s="135"/>
      <c r="U92" s="135"/>
    </row>
    <row r="93" spans="2:47" s="7" customFormat="1" ht="19.899999999999999" customHeight="1">
      <c r="B93" s="132"/>
      <c r="C93" s="133"/>
      <c r="D93" s="102" t="s">
        <v>110</v>
      </c>
      <c r="E93" s="133"/>
      <c r="F93" s="133"/>
      <c r="G93" s="133"/>
      <c r="H93" s="133"/>
      <c r="I93" s="133"/>
      <c r="J93" s="133"/>
      <c r="K93" s="133"/>
      <c r="L93" s="133"/>
      <c r="M93" s="133"/>
      <c r="N93" s="235">
        <f>N178</f>
        <v>0</v>
      </c>
      <c r="O93" s="257"/>
      <c r="P93" s="257"/>
      <c r="Q93" s="257"/>
      <c r="R93" s="134"/>
      <c r="T93" s="135"/>
      <c r="U93" s="135"/>
    </row>
    <row r="94" spans="2:47" s="7" customFormat="1" ht="19.899999999999999" customHeight="1">
      <c r="B94" s="132"/>
      <c r="C94" s="133"/>
      <c r="D94" s="102" t="s">
        <v>111</v>
      </c>
      <c r="E94" s="133"/>
      <c r="F94" s="133"/>
      <c r="G94" s="133"/>
      <c r="H94" s="133"/>
      <c r="I94" s="133"/>
      <c r="J94" s="133"/>
      <c r="K94" s="133"/>
      <c r="L94" s="133"/>
      <c r="M94" s="133"/>
      <c r="N94" s="235">
        <f>N187</f>
        <v>0</v>
      </c>
      <c r="O94" s="257"/>
      <c r="P94" s="257"/>
      <c r="Q94" s="257"/>
      <c r="R94" s="134"/>
      <c r="T94" s="135"/>
      <c r="U94" s="135"/>
    </row>
    <row r="95" spans="2:47" s="7" customFormat="1" ht="19.899999999999999" customHeight="1">
      <c r="B95" s="132"/>
      <c r="C95" s="133"/>
      <c r="D95" s="102" t="s">
        <v>112</v>
      </c>
      <c r="E95" s="133"/>
      <c r="F95" s="133"/>
      <c r="G95" s="133"/>
      <c r="H95" s="133"/>
      <c r="I95" s="133"/>
      <c r="J95" s="133"/>
      <c r="K95" s="133"/>
      <c r="L95" s="133"/>
      <c r="M95" s="133"/>
      <c r="N95" s="235">
        <f>N215</f>
        <v>0</v>
      </c>
      <c r="O95" s="257"/>
      <c r="P95" s="257"/>
      <c r="Q95" s="257"/>
      <c r="R95" s="134"/>
      <c r="T95" s="135"/>
      <c r="U95" s="135"/>
    </row>
    <row r="96" spans="2:47" s="6" customFormat="1" ht="24.95" customHeight="1">
      <c r="B96" s="127"/>
      <c r="C96" s="128"/>
      <c r="D96" s="129" t="s">
        <v>113</v>
      </c>
      <c r="E96" s="128"/>
      <c r="F96" s="128"/>
      <c r="G96" s="128"/>
      <c r="H96" s="128"/>
      <c r="I96" s="128"/>
      <c r="J96" s="128"/>
      <c r="K96" s="128"/>
      <c r="L96" s="128"/>
      <c r="M96" s="128"/>
      <c r="N96" s="255">
        <f>N217</f>
        <v>0</v>
      </c>
      <c r="O96" s="256"/>
      <c r="P96" s="256"/>
      <c r="Q96" s="256"/>
      <c r="R96" s="130"/>
      <c r="T96" s="131"/>
      <c r="U96" s="131"/>
    </row>
    <row r="97" spans="2:65" s="7" customFormat="1" ht="19.899999999999999" customHeight="1">
      <c r="B97" s="132"/>
      <c r="C97" s="133"/>
      <c r="D97" s="102" t="s">
        <v>114</v>
      </c>
      <c r="E97" s="133"/>
      <c r="F97" s="133"/>
      <c r="G97" s="133"/>
      <c r="H97" s="133"/>
      <c r="I97" s="133"/>
      <c r="J97" s="133"/>
      <c r="K97" s="133"/>
      <c r="L97" s="133"/>
      <c r="M97" s="133"/>
      <c r="N97" s="235">
        <f>N218</f>
        <v>0</v>
      </c>
      <c r="O97" s="257"/>
      <c r="P97" s="257"/>
      <c r="Q97" s="257"/>
      <c r="R97" s="134"/>
      <c r="T97" s="135"/>
      <c r="U97" s="135"/>
    </row>
    <row r="98" spans="2:65" s="7" customFormat="1" ht="19.899999999999999" customHeight="1">
      <c r="B98" s="132"/>
      <c r="C98" s="133"/>
      <c r="D98" s="102" t="s">
        <v>115</v>
      </c>
      <c r="E98" s="133"/>
      <c r="F98" s="133"/>
      <c r="G98" s="133"/>
      <c r="H98" s="133"/>
      <c r="I98" s="133"/>
      <c r="J98" s="133"/>
      <c r="K98" s="133"/>
      <c r="L98" s="133"/>
      <c r="M98" s="133"/>
      <c r="N98" s="235">
        <f>N239</f>
        <v>0</v>
      </c>
      <c r="O98" s="257"/>
      <c r="P98" s="257"/>
      <c r="Q98" s="257"/>
      <c r="R98" s="134"/>
      <c r="T98" s="135"/>
      <c r="U98" s="135"/>
    </row>
    <row r="99" spans="2:65" s="7" customFormat="1" ht="19.899999999999999" customHeight="1">
      <c r="B99" s="132"/>
      <c r="C99" s="133"/>
      <c r="D99" s="102" t="s">
        <v>116</v>
      </c>
      <c r="E99" s="133"/>
      <c r="F99" s="133"/>
      <c r="G99" s="133"/>
      <c r="H99" s="133"/>
      <c r="I99" s="133"/>
      <c r="J99" s="133"/>
      <c r="K99" s="133"/>
      <c r="L99" s="133"/>
      <c r="M99" s="133"/>
      <c r="N99" s="235">
        <f>N251</f>
        <v>0</v>
      </c>
      <c r="O99" s="257"/>
      <c r="P99" s="257"/>
      <c r="Q99" s="257"/>
      <c r="R99" s="134"/>
      <c r="T99" s="135"/>
      <c r="U99" s="135"/>
    </row>
    <row r="100" spans="2:65" s="7" customFormat="1" ht="19.899999999999999" customHeight="1">
      <c r="B100" s="132"/>
      <c r="C100" s="133"/>
      <c r="D100" s="102" t="s">
        <v>117</v>
      </c>
      <c r="E100" s="133"/>
      <c r="F100" s="133"/>
      <c r="G100" s="133"/>
      <c r="H100" s="133"/>
      <c r="I100" s="133"/>
      <c r="J100" s="133"/>
      <c r="K100" s="133"/>
      <c r="L100" s="133"/>
      <c r="M100" s="133"/>
      <c r="N100" s="235">
        <f>N258</f>
        <v>0</v>
      </c>
      <c r="O100" s="257"/>
      <c r="P100" s="257"/>
      <c r="Q100" s="257"/>
      <c r="R100" s="134"/>
      <c r="T100" s="135"/>
      <c r="U100" s="135"/>
    </row>
    <row r="101" spans="2:65" s="7" customFormat="1" ht="19.899999999999999" customHeight="1">
      <c r="B101" s="132"/>
      <c r="C101" s="133"/>
      <c r="D101" s="102" t="s">
        <v>118</v>
      </c>
      <c r="E101" s="133"/>
      <c r="F101" s="133"/>
      <c r="G101" s="133"/>
      <c r="H101" s="133"/>
      <c r="I101" s="133"/>
      <c r="J101" s="133"/>
      <c r="K101" s="133"/>
      <c r="L101" s="133"/>
      <c r="M101" s="133"/>
      <c r="N101" s="235">
        <f>N305</f>
        <v>0</v>
      </c>
      <c r="O101" s="257"/>
      <c r="P101" s="257"/>
      <c r="Q101" s="257"/>
      <c r="R101" s="134"/>
      <c r="T101" s="135"/>
      <c r="U101" s="135"/>
    </row>
    <row r="102" spans="2:65" s="7" customFormat="1" ht="19.899999999999999" customHeight="1">
      <c r="B102" s="132"/>
      <c r="C102" s="133"/>
      <c r="D102" s="102" t="s">
        <v>119</v>
      </c>
      <c r="E102" s="133"/>
      <c r="F102" s="133"/>
      <c r="G102" s="133"/>
      <c r="H102" s="133"/>
      <c r="I102" s="133"/>
      <c r="J102" s="133"/>
      <c r="K102" s="133"/>
      <c r="L102" s="133"/>
      <c r="M102" s="133"/>
      <c r="N102" s="235">
        <f>N307</f>
        <v>0</v>
      </c>
      <c r="O102" s="257"/>
      <c r="P102" s="257"/>
      <c r="Q102" s="257"/>
      <c r="R102" s="134"/>
      <c r="T102" s="135"/>
      <c r="U102" s="135"/>
    </row>
    <row r="103" spans="2:65" s="7" customFormat="1" ht="19.899999999999999" customHeight="1">
      <c r="B103" s="132"/>
      <c r="C103" s="133"/>
      <c r="D103" s="102" t="s">
        <v>120</v>
      </c>
      <c r="E103" s="133"/>
      <c r="F103" s="133"/>
      <c r="G103" s="133"/>
      <c r="H103" s="133"/>
      <c r="I103" s="133"/>
      <c r="J103" s="133"/>
      <c r="K103" s="133"/>
      <c r="L103" s="133"/>
      <c r="M103" s="133"/>
      <c r="N103" s="235">
        <f>N310</f>
        <v>0</v>
      </c>
      <c r="O103" s="257"/>
      <c r="P103" s="257"/>
      <c r="Q103" s="257"/>
      <c r="R103" s="134"/>
      <c r="T103" s="135"/>
      <c r="U103" s="135"/>
    </row>
    <row r="104" spans="2:65" s="6" customFormat="1" ht="24.95" customHeight="1">
      <c r="B104" s="127"/>
      <c r="C104" s="128"/>
      <c r="D104" s="129" t="s">
        <v>121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255">
        <f>N315</f>
        <v>0</v>
      </c>
      <c r="O104" s="256"/>
      <c r="P104" s="256"/>
      <c r="Q104" s="256"/>
      <c r="R104" s="130"/>
      <c r="T104" s="131"/>
      <c r="U104" s="131"/>
    </row>
    <row r="105" spans="2:65" s="7" customFormat="1" ht="19.899999999999999" customHeight="1">
      <c r="B105" s="132"/>
      <c r="C105" s="133"/>
      <c r="D105" s="102" t="s">
        <v>122</v>
      </c>
      <c r="E105" s="133"/>
      <c r="F105" s="133"/>
      <c r="G105" s="133"/>
      <c r="H105" s="133"/>
      <c r="I105" s="133"/>
      <c r="J105" s="133"/>
      <c r="K105" s="133"/>
      <c r="L105" s="133"/>
      <c r="M105" s="133"/>
      <c r="N105" s="235">
        <f>N316</f>
        <v>0</v>
      </c>
      <c r="O105" s="257"/>
      <c r="P105" s="257"/>
      <c r="Q105" s="257"/>
      <c r="R105" s="134"/>
      <c r="T105" s="135"/>
      <c r="U105" s="135"/>
    </row>
    <row r="106" spans="2:65" s="7" customFormat="1" ht="19.899999999999999" customHeight="1">
      <c r="B106" s="132"/>
      <c r="C106" s="133"/>
      <c r="D106" s="102" t="s">
        <v>123</v>
      </c>
      <c r="E106" s="133"/>
      <c r="F106" s="133"/>
      <c r="G106" s="133"/>
      <c r="H106" s="133"/>
      <c r="I106" s="133"/>
      <c r="J106" s="133"/>
      <c r="K106" s="133"/>
      <c r="L106" s="133"/>
      <c r="M106" s="133"/>
      <c r="N106" s="235">
        <f>N432</f>
        <v>0</v>
      </c>
      <c r="O106" s="257"/>
      <c r="P106" s="257"/>
      <c r="Q106" s="257"/>
      <c r="R106" s="134"/>
      <c r="T106" s="135"/>
      <c r="U106" s="135"/>
    </row>
    <row r="107" spans="2:65" s="7" customFormat="1" ht="19.899999999999999" customHeight="1">
      <c r="B107" s="132"/>
      <c r="C107" s="133"/>
      <c r="D107" s="102" t="s">
        <v>124</v>
      </c>
      <c r="E107" s="133"/>
      <c r="F107" s="133"/>
      <c r="G107" s="133"/>
      <c r="H107" s="133"/>
      <c r="I107" s="133"/>
      <c r="J107" s="133"/>
      <c r="K107" s="133"/>
      <c r="L107" s="133"/>
      <c r="M107" s="133"/>
      <c r="N107" s="235">
        <f>N449</f>
        <v>0</v>
      </c>
      <c r="O107" s="257"/>
      <c r="P107" s="257"/>
      <c r="Q107" s="257"/>
      <c r="R107" s="134"/>
      <c r="T107" s="135"/>
      <c r="U107" s="135"/>
    </row>
    <row r="108" spans="2:65" s="6" customFormat="1" ht="21.75" customHeight="1">
      <c r="B108" s="127"/>
      <c r="C108" s="128"/>
      <c r="D108" s="129" t="s">
        <v>125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258">
        <f>N460</f>
        <v>0</v>
      </c>
      <c r="O108" s="256"/>
      <c r="P108" s="256"/>
      <c r="Q108" s="256"/>
      <c r="R108" s="130"/>
      <c r="T108" s="131"/>
      <c r="U108" s="131"/>
    </row>
    <row r="109" spans="2:65" s="1" customFormat="1" ht="21.75" customHeight="1"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8"/>
      <c r="T109" s="125"/>
      <c r="U109" s="125"/>
    </row>
    <row r="110" spans="2:65" s="1" customFormat="1" ht="29.25" customHeight="1">
      <c r="B110" s="36"/>
      <c r="C110" s="126" t="s">
        <v>126</v>
      </c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254">
        <f>ROUND(N111+N112+N113+N114+N115+N116,2)</f>
        <v>0</v>
      </c>
      <c r="O110" s="259"/>
      <c r="P110" s="259"/>
      <c r="Q110" s="259"/>
      <c r="R110" s="38"/>
      <c r="T110" s="136"/>
      <c r="U110" s="137" t="s">
        <v>41</v>
      </c>
    </row>
    <row r="111" spans="2:65" s="1" customFormat="1" ht="18" customHeight="1">
      <c r="B111" s="36"/>
      <c r="C111" s="37"/>
      <c r="D111" s="236" t="s">
        <v>127</v>
      </c>
      <c r="E111" s="237"/>
      <c r="F111" s="237"/>
      <c r="G111" s="237"/>
      <c r="H111" s="237"/>
      <c r="I111" s="37"/>
      <c r="J111" s="37"/>
      <c r="K111" s="37"/>
      <c r="L111" s="37"/>
      <c r="M111" s="37"/>
      <c r="N111" s="234">
        <f>ROUND(N87*T111,2)</f>
        <v>0</v>
      </c>
      <c r="O111" s="235"/>
      <c r="P111" s="235"/>
      <c r="Q111" s="235"/>
      <c r="R111" s="38"/>
      <c r="S111" s="138"/>
      <c r="T111" s="139"/>
      <c r="U111" s="140" t="s">
        <v>44</v>
      </c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41" t="s">
        <v>128</v>
      </c>
      <c r="AZ111" s="138"/>
      <c r="BA111" s="138"/>
      <c r="BB111" s="138"/>
      <c r="BC111" s="138"/>
      <c r="BD111" s="138"/>
      <c r="BE111" s="142">
        <f t="shared" ref="BE111:BE116" si="0">IF(U111="základná",N111,0)</f>
        <v>0</v>
      </c>
      <c r="BF111" s="142">
        <f t="shared" ref="BF111:BF116" si="1">IF(U111="znížená",N111,0)</f>
        <v>0</v>
      </c>
      <c r="BG111" s="142">
        <f t="shared" ref="BG111:BG116" si="2">IF(U111="zákl. prenesená",N111,0)</f>
        <v>0</v>
      </c>
      <c r="BH111" s="142">
        <f t="shared" ref="BH111:BH116" si="3">IF(U111="zníž. prenesená",N111,0)</f>
        <v>0</v>
      </c>
      <c r="BI111" s="142">
        <f t="shared" ref="BI111:BI116" si="4">IF(U111="nulová",N111,0)</f>
        <v>0</v>
      </c>
      <c r="BJ111" s="141" t="s">
        <v>129</v>
      </c>
      <c r="BK111" s="138"/>
      <c r="BL111" s="138"/>
      <c r="BM111" s="138"/>
    </row>
    <row r="112" spans="2:65" s="1" customFormat="1" ht="18" customHeight="1">
      <c r="B112" s="36"/>
      <c r="C112" s="37"/>
      <c r="D112" s="236" t="s">
        <v>130</v>
      </c>
      <c r="E112" s="237"/>
      <c r="F112" s="237"/>
      <c r="G112" s="237"/>
      <c r="H112" s="237"/>
      <c r="I112" s="37"/>
      <c r="J112" s="37"/>
      <c r="K112" s="37"/>
      <c r="L112" s="37"/>
      <c r="M112" s="37"/>
      <c r="N112" s="234">
        <f>ROUND(N87*T112,2)</f>
        <v>0</v>
      </c>
      <c r="O112" s="235"/>
      <c r="P112" s="235"/>
      <c r="Q112" s="235"/>
      <c r="R112" s="38"/>
      <c r="S112" s="138"/>
      <c r="T112" s="139"/>
      <c r="U112" s="140" t="s">
        <v>44</v>
      </c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41" t="s">
        <v>128</v>
      </c>
      <c r="AZ112" s="138"/>
      <c r="BA112" s="138"/>
      <c r="BB112" s="138"/>
      <c r="BC112" s="138"/>
      <c r="BD112" s="138"/>
      <c r="BE112" s="142">
        <f t="shared" si="0"/>
        <v>0</v>
      </c>
      <c r="BF112" s="142">
        <f t="shared" si="1"/>
        <v>0</v>
      </c>
      <c r="BG112" s="142">
        <f t="shared" si="2"/>
        <v>0</v>
      </c>
      <c r="BH112" s="142">
        <f t="shared" si="3"/>
        <v>0</v>
      </c>
      <c r="BI112" s="142">
        <f t="shared" si="4"/>
        <v>0</v>
      </c>
      <c r="BJ112" s="141" t="s">
        <v>129</v>
      </c>
      <c r="BK112" s="138"/>
      <c r="BL112" s="138"/>
      <c r="BM112" s="138"/>
    </row>
    <row r="113" spans="2:65" s="1" customFormat="1" ht="18" customHeight="1">
      <c r="B113" s="36"/>
      <c r="C113" s="37"/>
      <c r="D113" s="236" t="s">
        <v>131</v>
      </c>
      <c r="E113" s="237"/>
      <c r="F113" s="237"/>
      <c r="G113" s="237"/>
      <c r="H113" s="237"/>
      <c r="I113" s="37"/>
      <c r="J113" s="37"/>
      <c r="K113" s="37"/>
      <c r="L113" s="37"/>
      <c r="M113" s="37"/>
      <c r="N113" s="234">
        <f>ROUND(N87*T113,2)</f>
        <v>0</v>
      </c>
      <c r="O113" s="235"/>
      <c r="P113" s="235"/>
      <c r="Q113" s="235"/>
      <c r="R113" s="38"/>
      <c r="S113" s="138"/>
      <c r="T113" s="139"/>
      <c r="U113" s="140" t="s">
        <v>44</v>
      </c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41" t="s">
        <v>128</v>
      </c>
      <c r="AZ113" s="138"/>
      <c r="BA113" s="138"/>
      <c r="BB113" s="138"/>
      <c r="BC113" s="138"/>
      <c r="BD113" s="138"/>
      <c r="BE113" s="142">
        <f t="shared" si="0"/>
        <v>0</v>
      </c>
      <c r="BF113" s="142">
        <f t="shared" si="1"/>
        <v>0</v>
      </c>
      <c r="BG113" s="142">
        <f t="shared" si="2"/>
        <v>0</v>
      </c>
      <c r="BH113" s="142">
        <f t="shared" si="3"/>
        <v>0</v>
      </c>
      <c r="BI113" s="142">
        <f t="shared" si="4"/>
        <v>0</v>
      </c>
      <c r="BJ113" s="141" t="s">
        <v>129</v>
      </c>
      <c r="BK113" s="138"/>
      <c r="BL113" s="138"/>
      <c r="BM113" s="138"/>
    </row>
    <row r="114" spans="2:65" s="1" customFormat="1" ht="18" customHeight="1">
      <c r="B114" s="36"/>
      <c r="C114" s="37"/>
      <c r="D114" s="236" t="s">
        <v>132</v>
      </c>
      <c r="E114" s="237"/>
      <c r="F114" s="237"/>
      <c r="G114" s="237"/>
      <c r="H114" s="237"/>
      <c r="I114" s="37"/>
      <c r="J114" s="37"/>
      <c r="K114" s="37"/>
      <c r="L114" s="37"/>
      <c r="M114" s="37"/>
      <c r="N114" s="234">
        <f>ROUND(N87*T114,2)</f>
        <v>0</v>
      </c>
      <c r="O114" s="235"/>
      <c r="P114" s="235"/>
      <c r="Q114" s="235"/>
      <c r="R114" s="38"/>
      <c r="S114" s="138"/>
      <c r="T114" s="139"/>
      <c r="U114" s="140" t="s">
        <v>44</v>
      </c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41" t="s">
        <v>128</v>
      </c>
      <c r="AZ114" s="138"/>
      <c r="BA114" s="138"/>
      <c r="BB114" s="138"/>
      <c r="BC114" s="138"/>
      <c r="BD114" s="138"/>
      <c r="BE114" s="142">
        <f t="shared" si="0"/>
        <v>0</v>
      </c>
      <c r="BF114" s="142">
        <f t="shared" si="1"/>
        <v>0</v>
      </c>
      <c r="BG114" s="142">
        <f t="shared" si="2"/>
        <v>0</v>
      </c>
      <c r="BH114" s="142">
        <f t="shared" si="3"/>
        <v>0</v>
      </c>
      <c r="BI114" s="142">
        <f t="shared" si="4"/>
        <v>0</v>
      </c>
      <c r="BJ114" s="141" t="s">
        <v>129</v>
      </c>
      <c r="BK114" s="138"/>
      <c r="BL114" s="138"/>
      <c r="BM114" s="138"/>
    </row>
    <row r="115" spans="2:65" s="1" customFormat="1" ht="18" customHeight="1">
      <c r="B115" s="36"/>
      <c r="C115" s="37"/>
      <c r="D115" s="236" t="s">
        <v>133</v>
      </c>
      <c r="E115" s="237"/>
      <c r="F115" s="237"/>
      <c r="G115" s="237"/>
      <c r="H115" s="237"/>
      <c r="I115" s="37"/>
      <c r="J115" s="37"/>
      <c r="K115" s="37"/>
      <c r="L115" s="37"/>
      <c r="M115" s="37"/>
      <c r="N115" s="234">
        <f>ROUND(N87*T115,2)</f>
        <v>0</v>
      </c>
      <c r="O115" s="235"/>
      <c r="P115" s="235"/>
      <c r="Q115" s="235"/>
      <c r="R115" s="38"/>
      <c r="S115" s="138"/>
      <c r="T115" s="139"/>
      <c r="U115" s="140" t="s">
        <v>44</v>
      </c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41" t="s">
        <v>128</v>
      </c>
      <c r="AZ115" s="138"/>
      <c r="BA115" s="138"/>
      <c r="BB115" s="138"/>
      <c r="BC115" s="138"/>
      <c r="BD115" s="138"/>
      <c r="BE115" s="142">
        <f t="shared" si="0"/>
        <v>0</v>
      </c>
      <c r="BF115" s="142">
        <f t="shared" si="1"/>
        <v>0</v>
      </c>
      <c r="BG115" s="142">
        <f t="shared" si="2"/>
        <v>0</v>
      </c>
      <c r="BH115" s="142">
        <f t="shared" si="3"/>
        <v>0</v>
      </c>
      <c r="BI115" s="142">
        <f t="shared" si="4"/>
        <v>0</v>
      </c>
      <c r="BJ115" s="141" t="s">
        <v>129</v>
      </c>
      <c r="BK115" s="138"/>
      <c r="BL115" s="138"/>
      <c r="BM115" s="138"/>
    </row>
    <row r="116" spans="2:65" s="1" customFormat="1" ht="18" customHeight="1">
      <c r="B116" s="36"/>
      <c r="C116" s="37"/>
      <c r="D116" s="102" t="s">
        <v>134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234">
        <f>ROUND(N87*T116,2)</f>
        <v>0</v>
      </c>
      <c r="O116" s="235"/>
      <c r="P116" s="235"/>
      <c r="Q116" s="235"/>
      <c r="R116" s="38"/>
      <c r="S116" s="138"/>
      <c r="T116" s="143"/>
      <c r="U116" s="144" t="s">
        <v>44</v>
      </c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41" t="s">
        <v>135</v>
      </c>
      <c r="AZ116" s="138"/>
      <c r="BA116" s="138"/>
      <c r="BB116" s="138"/>
      <c r="BC116" s="138"/>
      <c r="BD116" s="138"/>
      <c r="BE116" s="142">
        <f t="shared" si="0"/>
        <v>0</v>
      </c>
      <c r="BF116" s="142">
        <f t="shared" si="1"/>
        <v>0</v>
      </c>
      <c r="BG116" s="142">
        <f t="shared" si="2"/>
        <v>0</v>
      </c>
      <c r="BH116" s="142">
        <f t="shared" si="3"/>
        <v>0</v>
      </c>
      <c r="BI116" s="142">
        <f t="shared" si="4"/>
        <v>0</v>
      </c>
      <c r="BJ116" s="141" t="s">
        <v>129</v>
      </c>
      <c r="BK116" s="138"/>
      <c r="BL116" s="138"/>
      <c r="BM116" s="138"/>
    </row>
    <row r="117" spans="2:65" s="1" customFormat="1" ht="13.5"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8"/>
      <c r="T117" s="125"/>
      <c r="U117" s="125"/>
    </row>
    <row r="118" spans="2:65" s="1" customFormat="1" ht="29.25" customHeight="1">
      <c r="B118" s="36"/>
      <c r="C118" s="113" t="s">
        <v>92</v>
      </c>
      <c r="D118" s="114"/>
      <c r="E118" s="114"/>
      <c r="F118" s="114"/>
      <c r="G118" s="114"/>
      <c r="H118" s="114"/>
      <c r="I118" s="114"/>
      <c r="J118" s="114"/>
      <c r="K118" s="114"/>
      <c r="L118" s="240">
        <f>ROUND(SUM(N87+N110),2)</f>
        <v>0</v>
      </c>
      <c r="M118" s="240"/>
      <c r="N118" s="240"/>
      <c r="O118" s="240"/>
      <c r="P118" s="240"/>
      <c r="Q118" s="240"/>
      <c r="R118" s="38"/>
      <c r="T118" s="125"/>
      <c r="U118" s="125"/>
    </row>
    <row r="119" spans="2:65" s="1" customFormat="1" ht="6.95" customHeight="1">
      <c r="B119" s="60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2"/>
      <c r="T119" s="125"/>
      <c r="U119" s="125"/>
    </row>
    <row r="123" spans="2:65" s="1" customFormat="1" ht="6.95" customHeight="1">
      <c r="B123" s="63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5"/>
    </row>
    <row r="124" spans="2:65" s="1" customFormat="1" ht="36.950000000000003" customHeight="1">
      <c r="B124" s="36"/>
      <c r="C124" s="198" t="s">
        <v>136</v>
      </c>
      <c r="D124" s="243"/>
      <c r="E124" s="243"/>
      <c r="F124" s="243"/>
      <c r="G124" s="243"/>
      <c r="H124" s="243"/>
      <c r="I124" s="243"/>
      <c r="J124" s="243"/>
      <c r="K124" s="243"/>
      <c r="L124" s="243"/>
      <c r="M124" s="243"/>
      <c r="N124" s="243"/>
      <c r="O124" s="243"/>
      <c r="P124" s="243"/>
      <c r="Q124" s="243"/>
      <c r="R124" s="38"/>
    </row>
    <row r="125" spans="2:65" s="1" customFormat="1" ht="6.95" customHeight="1"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8"/>
    </row>
    <row r="126" spans="2:65" s="1" customFormat="1" ht="36.950000000000003" customHeight="1">
      <c r="B126" s="36"/>
      <c r="C126" s="70" t="s">
        <v>17</v>
      </c>
      <c r="D126" s="37"/>
      <c r="E126" s="37"/>
      <c r="F126" s="218" t="str">
        <f>F6</f>
        <v>Celková obnova Habánskeho mlyna v Sobotišti</v>
      </c>
      <c r="G126" s="243"/>
      <c r="H126" s="243"/>
      <c r="I126" s="243"/>
      <c r="J126" s="243"/>
      <c r="K126" s="243"/>
      <c r="L126" s="243"/>
      <c r="M126" s="243"/>
      <c r="N126" s="243"/>
      <c r="O126" s="243"/>
      <c r="P126" s="243"/>
      <c r="Q126" s="37"/>
      <c r="R126" s="38"/>
    </row>
    <row r="127" spans="2:65" s="1" customFormat="1" ht="6.95" customHeight="1"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8"/>
    </row>
    <row r="128" spans="2:65" s="1" customFormat="1" ht="18" customHeight="1">
      <c r="B128" s="36"/>
      <c r="C128" s="31" t="s">
        <v>22</v>
      </c>
      <c r="D128" s="37"/>
      <c r="E128" s="37"/>
      <c r="F128" s="29" t="str">
        <f>F8</f>
        <v>Sobotište</v>
      </c>
      <c r="G128" s="37"/>
      <c r="H128" s="37"/>
      <c r="I128" s="37"/>
      <c r="J128" s="37"/>
      <c r="K128" s="31" t="s">
        <v>24</v>
      </c>
      <c r="L128" s="37"/>
      <c r="M128" s="245">
        <f>IF(O8="","",O8)</f>
        <v>0</v>
      </c>
      <c r="N128" s="245"/>
      <c r="O128" s="245"/>
      <c r="P128" s="245"/>
      <c r="Q128" s="37"/>
      <c r="R128" s="38"/>
    </row>
    <row r="129" spans="2:65" s="1" customFormat="1" ht="6.95" customHeight="1"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8"/>
    </row>
    <row r="130" spans="2:65" s="1" customFormat="1">
      <c r="B130" s="36"/>
      <c r="C130" s="31" t="s">
        <v>25</v>
      </c>
      <c r="D130" s="37"/>
      <c r="E130" s="37"/>
      <c r="F130" s="29" t="str">
        <f>E11</f>
        <v>Obec Sobotište</v>
      </c>
      <c r="G130" s="37"/>
      <c r="H130" s="37"/>
      <c r="I130" s="37"/>
      <c r="J130" s="37"/>
      <c r="K130" s="31" t="s">
        <v>31</v>
      </c>
      <c r="L130" s="37"/>
      <c r="M130" s="202" t="str">
        <f>E17</f>
        <v>Ing. Jana Valentová</v>
      </c>
      <c r="N130" s="202"/>
      <c r="O130" s="202"/>
      <c r="P130" s="202"/>
      <c r="Q130" s="202"/>
      <c r="R130" s="38"/>
    </row>
    <row r="131" spans="2:65" s="1" customFormat="1" ht="14.45" customHeight="1">
      <c r="B131" s="36"/>
      <c r="C131" s="31" t="s">
        <v>29</v>
      </c>
      <c r="D131" s="37"/>
      <c r="E131" s="37"/>
      <c r="F131" s="29" t="str">
        <f>IF(E14="","",E14)</f>
        <v>Vyplň údaj</v>
      </c>
      <c r="G131" s="37"/>
      <c r="H131" s="37"/>
      <c r="I131" s="37"/>
      <c r="J131" s="37"/>
      <c r="K131" s="31" t="s">
        <v>35</v>
      </c>
      <c r="L131" s="37"/>
      <c r="M131" s="202" t="str">
        <f>E20</f>
        <v>Ing. Juraj Havetta</v>
      </c>
      <c r="N131" s="202"/>
      <c r="O131" s="202"/>
      <c r="P131" s="202"/>
      <c r="Q131" s="202"/>
      <c r="R131" s="38"/>
    </row>
    <row r="132" spans="2:65" s="1" customFormat="1" ht="10.35" customHeight="1"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8"/>
    </row>
    <row r="133" spans="2:65" s="8" customFormat="1" ht="29.25" customHeight="1">
      <c r="B133" s="145"/>
      <c r="C133" s="146" t="s">
        <v>137</v>
      </c>
      <c r="D133" s="147" t="s">
        <v>138</v>
      </c>
      <c r="E133" s="147" t="s">
        <v>59</v>
      </c>
      <c r="F133" s="260" t="s">
        <v>139</v>
      </c>
      <c r="G133" s="260"/>
      <c r="H133" s="260"/>
      <c r="I133" s="260"/>
      <c r="J133" s="147" t="s">
        <v>140</v>
      </c>
      <c r="K133" s="147" t="s">
        <v>141</v>
      </c>
      <c r="L133" s="260" t="s">
        <v>142</v>
      </c>
      <c r="M133" s="260"/>
      <c r="N133" s="260" t="s">
        <v>102</v>
      </c>
      <c r="O133" s="260"/>
      <c r="P133" s="260"/>
      <c r="Q133" s="261"/>
      <c r="R133" s="148"/>
      <c r="T133" s="81" t="s">
        <v>143</v>
      </c>
      <c r="U133" s="82" t="s">
        <v>41</v>
      </c>
      <c r="V133" s="82" t="s">
        <v>144</v>
      </c>
      <c r="W133" s="82" t="s">
        <v>145</v>
      </c>
      <c r="X133" s="82" t="s">
        <v>146</v>
      </c>
      <c r="Y133" s="82" t="s">
        <v>147</v>
      </c>
      <c r="Z133" s="82" t="s">
        <v>148</v>
      </c>
      <c r="AA133" s="83" t="s">
        <v>149</v>
      </c>
    </row>
    <row r="134" spans="2:65" s="1" customFormat="1" ht="29.25" customHeight="1">
      <c r="B134" s="36"/>
      <c r="C134" s="85" t="s">
        <v>99</v>
      </c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279">
        <f>BK134</f>
        <v>0</v>
      </c>
      <c r="O134" s="280"/>
      <c r="P134" s="280"/>
      <c r="Q134" s="280"/>
      <c r="R134" s="38"/>
      <c r="T134" s="84"/>
      <c r="U134" s="52"/>
      <c r="V134" s="52"/>
      <c r="W134" s="149">
        <f>W135+W217+W315+W460</f>
        <v>0</v>
      </c>
      <c r="X134" s="52"/>
      <c r="Y134" s="149">
        <f>Y135+Y217+Y315+Y460</f>
        <v>106.67315755999999</v>
      </c>
      <c r="Z134" s="52"/>
      <c r="AA134" s="150">
        <f>AA135+AA217+AA315+AA460</f>
        <v>33.606127999999998</v>
      </c>
      <c r="AT134" s="20" t="s">
        <v>76</v>
      </c>
      <c r="AU134" s="20" t="s">
        <v>104</v>
      </c>
      <c r="BK134" s="151">
        <f>BK135+BK217+BK315+BK460</f>
        <v>0</v>
      </c>
    </row>
    <row r="135" spans="2:65" s="9" customFormat="1" ht="37.35" customHeight="1">
      <c r="B135" s="152"/>
      <c r="C135" s="153"/>
      <c r="D135" s="154" t="s">
        <v>105</v>
      </c>
      <c r="E135" s="154"/>
      <c r="F135" s="154"/>
      <c r="G135" s="154"/>
      <c r="H135" s="154"/>
      <c r="I135" s="154"/>
      <c r="J135" s="154"/>
      <c r="K135" s="154"/>
      <c r="L135" s="154"/>
      <c r="M135" s="154"/>
      <c r="N135" s="258">
        <f>BK135</f>
        <v>0</v>
      </c>
      <c r="O135" s="281"/>
      <c r="P135" s="281"/>
      <c r="Q135" s="281"/>
      <c r="R135" s="155"/>
      <c r="T135" s="156"/>
      <c r="U135" s="153"/>
      <c r="V135" s="153"/>
      <c r="W135" s="157">
        <f>W136+W153+W158+W162+W178+W187+W215</f>
        <v>0</v>
      </c>
      <c r="X135" s="153"/>
      <c r="Y135" s="157">
        <f>Y136+Y153+Y158+Y162+Y178+Y187+Y215</f>
        <v>90.614167460000004</v>
      </c>
      <c r="Z135" s="153"/>
      <c r="AA135" s="158">
        <f>AA136+AA153+AA158+AA162+AA178+AA187+AA215</f>
        <v>33.606127999999998</v>
      </c>
      <c r="AR135" s="159" t="s">
        <v>82</v>
      </c>
      <c r="AT135" s="160" t="s">
        <v>76</v>
      </c>
      <c r="AU135" s="160" t="s">
        <v>77</v>
      </c>
      <c r="AY135" s="159" t="s">
        <v>150</v>
      </c>
      <c r="BK135" s="161">
        <f>BK136+BK153+BK158+BK162+BK178+BK187+BK215</f>
        <v>0</v>
      </c>
    </row>
    <row r="136" spans="2:65" s="9" customFormat="1" ht="19.899999999999999" customHeight="1">
      <c r="B136" s="152"/>
      <c r="C136" s="153"/>
      <c r="D136" s="162" t="s">
        <v>106</v>
      </c>
      <c r="E136" s="162"/>
      <c r="F136" s="162"/>
      <c r="G136" s="162"/>
      <c r="H136" s="162"/>
      <c r="I136" s="162"/>
      <c r="J136" s="162"/>
      <c r="K136" s="162"/>
      <c r="L136" s="162"/>
      <c r="M136" s="162"/>
      <c r="N136" s="282">
        <f>BK136</f>
        <v>0</v>
      </c>
      <c r="O136" s="283"/>
      <c r="P136" s="283"/>
      <c r="Q136" s="283"/>
      <c r="R136" s="155"/>
      <c r="T136" s="156"/>
      <c r="U136" s="153"/>
      <c r="V136" s="153"/>
      <c r="W136" s="157">
        <f>SUM(W137:W152)</f>
        <v>0</v>
      </c>
      <c r="X136" s="153"/>
      <c r="Y136" s="157">
        <f>SUM(Y137:Y152)</f>
        <v>6.0191800000000004</v>
      </c>
      <c r="Z136" s="153"/>
      <c r="AA136" s="158">
        <f>SUM(AA137:AA152)</f>
        <v>0</v>
      </c>
      <c r="AR136" s="159" t="s">
        <v>82</v>
      </c>
      <c r="AT136" s="160" t="s">
        <v>76</v>
      </c>
      <c r="AU136" s="160" t="s">
        <v>82</v>
      </c>
      <c r="AY136" s="159" t="s">
        <v>150</v>
      </c>
      <c r="BK136" s="161">
        <f>SUM(BK137:BK152)</f>
        <v>0</v>
      </c>
    </row>
    <row r="137" spans="2:65" s="1" customFormat="1" ht="25.5" customHeight="1">
      <c r="B137" s="36"/>
      <c r="C137" s="163" t="s">
        <v>82</v>
      </c>
      <c r="D137" s="163" t="s">
        <v>151</v>
      </c>
      <c r="E137" s="164" t="s">
        <v>152</v>
      </c>
      <c r="F137" s="262" t="s">
        <v>153</v>
      </c>
      <c r="G137" s="262"/>
      <c r="H137" s="262"/>
      <c r="I137" s="262"/>
      <c r="J137" s="165" t="s">
        <v>154</v>
      </c>
      <c r="K137" s="166">
        <v>20</v>
      </c>
      <c r="L137" s="263">
        <v>0</v>
      </c>
      <c r="M137" s="264"/>
      <c r="N137" s="265">
        <f t="shared" ref="N137:N149" si="5">ROUND(L137*K137,3)</f>
        <v>0</v>
      </c>
      <c r="O137" s="265"/>
      <c r="P137" s="265"/>
      <c r="Q137" s="265"/>
      <c r="R137" s="38"/>
      <c r="T137" s="168" t="s">
        <v>20</v>
      </c>
      <c r="U137" s="45" t="s">
        <v>44</v>
      </c>
      <c r="V137" s="37"/>
      <c r="W137" s="169">
        <f t="shared" ref="W137:W149" si="6">V137*K137</f>
        <v>0</v>
      </c>
      <c r="X137" s="169">
        <v>0</v>
      </c>
      <c r="Y137" s="169">
        <f t="shared" ref="Y137:Y149" si="7">X137*K137</f>
        <v>0</v>
      </c>
      <c r="Z137" s="169">
        <v>0</v>
      </c>
      <c r="AA137" s="170">
        <f t="shared" ref="AA137:AA149" si="8">Z137*K137</f>
        <v>0</v>
      </c>
      <c r="AR137" s="20" t="s">
        <v>155</v>
      </c>
      <c r="AT137" s="20" t="s">
        <v>151</v>
      </c>
      <c r="AU137" s="20" t="s">
        <v>129</v>
      </c>
      <c r="AY137" s="20" t="s">
        <v>150</v>
      </c>
      <c r="BE137" s="106">
        <f t="shared" ref="BE137:BE149" si="9">IF(U137="základná",N137,0)</f>
        <v>0</v>
      </c>
      <c r="BF137" s="106">
        <f t="shared" ref="BF137:BF149" si="10">IF(U137="znížená",N137,0)</f>
        <v>0</v>
      </c>
      <c r="BG137" s="106">
        <f t="shared" ref="BG137:BG149" si="11">IF(U137="zákl. prenesená",N137,0)</f>
        <v>0</v>
      </c>
      <c r="BH137" s="106">
        <f t="shared" ref="BH137:BH149" si="12">IF(U137="zníž. prenesená",N137,0)</f>
        <v>0</v>
      </c>
      <c r="BI137" s="106">
        <f t="shared" ref="BI137:BI149" si="13">IF(U137="nulová",N137,0)</f>
        <v>0</v>
      </c>
      <c r="BJ137" s="20" t="s">
        <v>129</v>
      </c>
      <c r="BK137" s="171">
        <f t="shared" ref="BK137:BK149" si="14">ROUND(L137*K137,3)</f>
        <v>0</v>
      </c>
      <c r="BL137" s="20" t="s">
        <v>155</v>
      </c>
      <c r="BM137" s="20" t="s">
        <v>156</v>
      </c>
    </row>
    <row r="138" spans="2:65" s="1" customFormat="1" ht="51" customHeight="1">
      <c r="B138" s="36"/>
      <c r="C138" s="163" t="s">
        <v>129</v>
      </c>
      <c r="D138" s="163" t="s">
        <v>151</v>
      </c>
      <c r="E138" s="164" t="s">
        <v>157</v>
      </c>
      <c r="F138" s="262" t="s">
        <v>158</v>
      </c>
      <c r="G138" s="262"/>
      <c r="H138" s="262"/>
      <c r="I138" s="262"/>
      <c r="J138" s="165" t="s">
        <v>154</v>
      </c>
      <c r="K138" s="166">
        <v>20</v>
      </c>
      <c r="L138" s="263">
        <v>0</v>
      </c>
      <c r="M138" s="264"/>
      <c r="N138" s="265">
        <f t="shared" si="5"/>
        <v>0</v>
      </c>
      <c r="O138" s="265"/>
      <c r="P138" s="265"/>
      <c r="Q138" s="265"/>
      <c r="R138" s="38"/>
      <c r="T138" s="168" t="s">
        <v>20</v>
      </c>
      <c r="U138" s="45" t="s">
        <v>44</v>
      </c>
      <c r="V138" s="37"/>
      <c r="W138" s="169">
        <f t="shared" si="6"/>
        <v>0</v>
      </c>
      <c r="X138" s="169">
        <v>0</v>
      </c>
      <c r="Y138" s="169">
        <f t="shared" si="7"/>
        <v>0</v>
      </c>
      <c r="Z138" s="169">
        <v>0</v>
      </c>
      <c r="AA138" s="170">
        <f t="shared" si="8"/>
        <v>0</v>
      </c>
      <c r="AR138" s="20" t="s">
        <v>155</v>
      </c>
      <c r="AT138" s="20" t="s">
        <v>151</v>
      </c>
      <c r="AU138" s="20" t="s">
        <v>129</v>
      </c>
      <c r="AY138" s="20" t="s">
        <v>150</v>
      </c>
      <c r="BE138" s="106">
        <f t="shared" si="9"/>
        <v>0</v>
      </c>
      <c r="BF138" s="106">
        <f t="shared" si="10"/>
        <v>0</v>
      </c>
      <c r="BG138" s="106">
        <f t="shared" si="11"/>
        <v>0</v>
      </c>
      <c r="BH138" s="106">
        <f t="shared" si="12"/>
        <v>0</v>
      </c>
      <c r="BI138" s="106">
        <f t="shared" si="13"/>
        <v>0</v>
      </c>
      <c r="BJ138" s="20" t="s">
        <v>129</v>
      </c>
      <c r="BK138" s="171">
        <f t="shared" si="14"/>
        <v>0</v>
      </c>
      <c r="BL138" s="20" t="s">
        <v>155</v>
      </c>
      <c r="BM138" s="20" t="s">
        <v>159</v>
      </c>
    </row>
    <row r="139" spans="2:65" s="1" customFormat="1" ht="25.5" customHeight="1">
      <c r="B139" s="36"/>
      <c r="C139" s="163" t="s">
        <v>160</v>
      </c>
      <c r="D139" s="163" t="s">
        <v>151</v>
      </c>
      <c r="E139" s="164" t="s">
        <v>161</v>
      </c>
      <c r="F139" s="262" t="s">
        <v>162</v>
      </c>
      <c r="G139" s="262"/>
      <c r="H139" s="262"/>
      <c r="I139" s="262"/>
      <c r="J139" s="165" t="s">
        <v>163</v>
      </c>
      <c r="K139" s="166">
        <v>200</v>
      </c>
      <c r="L139" s="263">
        <v>0</v>
      </c>
      <c r="M139" s="264"/>
      <c r="N139" s="265">
        <f t="shared" si="5"/>
        <v>0</v>
      </c>
      <c r="O139" s="265"/>
      <c r="P139" s="265"/>
      <c r="Q139" s="265"/>
      <c r="R139" s="38"/>
      <c r="T139" s="168" t="s">
        <v>20</v>
      </c>
      <c r="U139" s="45" t="s">
        <v>44</v>
      </c>
      <c r="V139" s="37"/>
      <c r="W139" s="169">
        <f t="shared" si="6"/>
        <v>0</v>
      </c>
      <c r="X139" s="169">
        <v>0</v>
      </c>
      <c r="Y139" s="169">
        <f t="shared" si="7"/>
        <v>0</v>
      </c>
      <c r="Z139" s="169">
        <v>0</v>
      </c>
      <c r="AA139" s="170">
        <f t="shared" si="8"/>
        <v>0</v>
      </c>
      <c r="AR139" s="20" t="s">
        <v>155</v>
      </c>
      <c r="AT139" s="20" t="s">
        <v>151</v>
      </c>
      <c r="AU139" s="20" t="s">
        <v>129</v>
      </c>
      <c r="AY139" s="20" t="s">
        <v>150</v>
      </c>
      <c r="BE139" s="106">
        <f t="shared" si="9"/>
        <v>0</v>
      </c>
      <c r="BF139" s="106">
        <f t="shared" si="10"/>
        <v>0</v>
      </c>
      <c r="BG139" s="106">
        <f t="shared" si="11"/>
        <v>0</v>
      </c>
      <c r="BH139" s="106">
        <f t="shared" si="12"/>
        <v>0</v>
      </c>
      <c r="BI139" s="106">
        <f t="shared" si="13"/>
        <v>0</v>
      </c>
      <c r="BJ139" s="20" t="s">
        <v>129</v>
      </c>
      <c r="BK139" s="171">
        <f t="shared" si="14"/>
        <v>0</v>
      </c>
      <c r="BL139" s="20" t="s">
        <v>155</v>
      </c>
      <c r="BM139" s="20" t="s">
        <v>164</v>
      </c>
    </row>
    <row r="140" spans="2:65" s="1" customFormat="1" ht="16.5" customHeight="1">
      <c r="B140" s="36"/>
      <c r="C140" s="172" t="s">
        <v>155</v>
      </c>
      <c r="D140" s="172" t="s">
        <v>165</v>
      </c>
      <c r="E140" s="173" t="s">
        <v>166</v>
      </c>
      <c r="F140" s="266" t="s">
        <v>167</v>
      </c>
      <c r="G140" s="266"/>
      <c r="H140" s="266"/>
      <c r="I140" s="266"/>
      <c r="J140" s="174" t="s">
        <v>168</v>
      </c>
      <c r="K140" s="175">
        <v>6.18</v>
      </c>
      <c r="L140" s="267">
        <v>0</v>
      </c>
      <c r="M140" s="268"/>
      <c r="N140" s="269">
        <f t="shared" si="5"/>
        <v>0</v>
      </c>
      <c r="O140" s="265"/>
      <c r="P140" s="265"/>
      <c r="Q140" s="265"/>
      <c r="R140" s="38"/>
      <c r="T140" s="168" t="s">
        <v>20</v>
      </c>
      <c r="U140" s="45" t="s">
        <v>44</v>
      </c>
      <c r="V140" s="37"/>
      <c r="W140" s="169">
        <f t="shared" si="6"/>
        <v>0</v>
      </c>
      <c r="X140" s="169">
        <v>1E-3</v>
      </c>
      <c r="Y140" s="169">
        <f t="shared" si="7"/>
        <v>6.1799999999999997E-3</v>
      </c>
      <c r="Z140" s="169">
        <v>0</v>
      </c>
      <c r="AA140" s="170">
        <f t="shared" si="8"/>
        <v>0</v>
      </c>
      <c r="AR140" s="20" t="s">
        <v>169</v>
      </c>
      <c r="AT140" s="20" t="s">
        <v>165</v>
      </c>
      <c r="AU140" s="20" t="s">
        <v>129</v>
      </c>
      <c r="AY140" s="20" t="s">
        <v>150</v>
      </c>
      <c r="BE140" s="106">
        <f t="shared" si="9"/>
        <v>0</v>
      </c>
      <c r="BF140" s="106">
        <f t="shared" si="10"/>
        <v>0</v>
      </c>
      <c r="BG140" s="106">
        <f t="shared" si="11"/>
        <v>0</v>
      </c>
      <c r="BH140" s="106">
        <f t="shared" si="12"/>
        <v>0</v>
      </c>
      <c r="BI140" s="106">
        <f t="shared" si="13"/>
        <v>0</v>
      </c>
      <c r="BJ140" s="20" t="s">
        <v>129</v>
      </c>
      <c r="BK140" s="171">
        <f t="shared" si="14"/>
        <v>0</v>
      </c>
      <c r="BL140" s="20" t="s">
        <v>155</v>
      </c>
      <c r="BM140" s="20" t="s">
        <v>170</v>
      </c>
    </row>
    <row r="141" spans="2:65" s="1" customFormat="1" ht="38.25" customHeight="1">
      <c r="B141" s="36"/>
      <c r="C141" s="163" t="s">
        <v>171</v>
      </c>
      <c r="D141" s="163" t="s">
        <v>151</v>
      </c>
      <c r="E141" s="164" t="s">
        <v>172</v>
      </c>
      <c r="F141" s="262" t="s">
        <v>173</v>
      </c>
      <c r="G141" s="262"/>
      <c r="H141" s="262"/>
      <c r="I141" s="262"/>
      <c r="J141" s="165" t="s">
        <v>163</v>
      </c>
      <c r="K141" s="166">
        <v>200</v>
      </c>
      <c r="L141" s="263">
        <v>0</v>
      </c>
      <c r="M141" s="264"/>
      <c r="N141" s="265">
        <f t="shared" si="5"/>
        <v>0</v>
      </c>
      <c r="O141" s="265"/>
      <c r="P141" s="265"/>
      <c r="Q141" s="265"/>
      <c r="R141" s="38"/>
      <c r="T141" s="168" t="s">
        <v>20</v>
      </c>
      <c r="U141" s="45" t="s">
        <v>44</v>
      </c>
      <c r="V141" s="37"/>
      <c r="W141" s="169">
        <f t="shared" si="6"/>
        <v>0</v>
      </c>
      <c r="X141" s="169">
        <v>0</v>
      </c>
      <c r="Y141" s="169">
        <f t="shared" si="7"/>
        <v>0</v>
      </c>
      <c r="Z141" s="169">
        <v>0</v>
      </c>
      <c r="AA141" s="170">
        <f t="shared" si="8"/>
        <v>0</v>
      </c>
      <c r="AR141" s="20" t="s">
        <v>155</v>
      </c>
      <c r="AT141" s="20" t="s">
        <v>151</v>
      </c>
      <c r="AU141" s="20" t="s">
        <v>129</v>
      </c>
      <c r="AY141" s="20" t="s">
        <v>150</v>
      </c>
      <c r="BE141" s="106">
        <f t="shared" si="9"/>
        <v>0</v>
      </c>
      <c r="BF141" s="106">
        <f t="shared" si="10"/>
        <v>0</v>
      </c>
      <c r="BG141" s="106">
        <f t="shared" si="11"/>
        <v>0</v>
      </c>
      <c r="BH141" s="106">
        <f t="shared" si="12"/>
        <v>0</v>
      </c>
      <c r="BI141" s="106">
        <f t="shared" si="13"/>
        <v>0</v>
      </c>
      <c r="BJ141" s="20" t="s">
        <v>129</v>
      </c>
      <c r="BK141" s="171">
        <f t="shared" si="14"/>
        <v>0</v>
      </c>
      <c r="BL141" s="20" t="s">
        <v>155</v>
      </c>
      <c r="BM141" s="20" t="s">
        <v>174</v>
      </c>
    </row>
    <row r="142" spans="2:65" s="1" customFormat="1" ht="38.25" customHeight="1">
      <c r="B142" s="36"/>
      <c r="C142" s="163" t="s">
        <v>175</v>
      </c>
      <c r="D142" s="163" t="s">
        <v>151</v>
      </c>
      <c r="E142" s="164" t="s">
        <v>176</v>
      </c>
      <c r="F142" s="262" t="s">
        <v>177</v>
      </c>
      <c r="G142" s="262"/>
      <c r="H142" s="262"/>
      <c r="I142" s="262"/>
      <c r="J142" s="165" t="s">
        <v>163</v>
      </c>
      <c r="K142" s="166">
        <v>200</v>
      </c>
      <c r="L142" s="263">
        <v>0</v>
      </c>
      <c r="M142" s="264"/>
      <c r="N142" s="265">
        <f t="shared" si="5"/>
        <v>0</v>
      </c>
      <c r="O142" s="265"/>
      <c r="P142" s="265"/>
      <c r="Q142" s="265"/>
      <c r="R142" s="38"/>
      <c r="T142" s="168" t="s">
        <v>20</v>
      </c>
      <c r="U142" s="45" t="s">
        <v>44</v>
      </c>
      <c r="V142" s="37"/>
      <c r="W142" s="169">
        <f t="shared" si="6"/>
        <v>0</v>
      </c>
      <c r="X142" s="169">
        <v>0</v>
      </c>
      <c r="Y142" s="169">
        <f t="shared" si="7"/>
        <v>0</v>
      </c>
      <c r="Z142" s="169">
        <v>0</v>
      </c>
      <c r="AA142" s="170">
        <f t="shared" si="8"/>
        <v>0</v>
      </c>
      <c r="AR142" s="20" t="s">
        <v>155</v>
      </c>
      <c r="AT142" s="20" t="s">
        <v>151</v>
      </c>
      <c r="AU142" s="20" t="s">
        <v>129</v>
      </c>
      <c r="AY142" s="20" t="s">
        <v>150</v>
      </c>
      <c r="BE142" s="106">
        <f t="shared" si="9"/>
        <v>0</v>
      </c>
      <c r="BF142" s="106">
        <f t="shared" si="10"/>
        <v>0</v>
      </c>
      <c r="BG142" s="106">
        <f t="shared" si="11"/>
        <v>0</v>
      </c>
      <c r="BH142" s="106">
        <f t="shared" si="12"/>
        <v>0</v>
      </c>
      <c r="BI142" s="106">
        <f t="shared" si="13"/>
        <v>0</v>
      </c>
      <c r="BJ142" s="20" t="s">
        <v>129</v>
      </c>
      <c r="BK142" s="171">
        <f t="shared" si="14"/>
        <v>0</v>
      </c>
      <c r="BL142" s="20" t="s">
        <v>155</v>
      </c>
      <c r="BM142" s="20" t="s">
        <v>178</v>
      </c>
    </row>
    <row r="143" spans="2:65" s="1" customFormat="1" ht="25.5" customHeight="1">
      <c r="B143" s="36"/>
      <c r="C143" s="163" t="s">
        <v>179</v>
      </c>
      <c r="D143" s="163" t="s">
        <v>151</v>
      </c>
      <c r="E143" s="164" t="s">
        <v>180</v>
      </c>
      <c r="F143" s="262" t="s">
        <v>181</v>
      </c>
      <c r="G143" s="262"/>
      <c r="H143" s="262"/>
      <c r="I143" s="262"/>
      <c r="J143" s="165" t="s">
        <v>163</v>
      </c>
      <c r="K143" s="166">
        <v>200</v>
      </c>
      <c r="L143" s="263">
        <v>0</v>
      </c>
      <c r="M143" s="264"/>
      <c r="N143" s="265">
        <f t="shared" si="5"/>
        <v>0</v>
      </c>
      <c r="O143" s="265"/>
      <c r="P143" s="265"/>
      <c r="Q143" s="265"/>
      <c r="R143" s="38"/>
      <c r="T143" s="168" t="s">
        <v>20</v>
      </c>
      <c r="U143" s="45" t="s">
        <v>44</v>
      </c>
      <c r="V143" s="37"/>
      <c r="W143" s="169">
        <f t="shared" si="6"/>
        <v>0</v>
      </c>
      <c r="X143" s="169">
        <v>0</v>
      </c>
      <c r="Y143" s="169">
        <f t="shared" si="7"/>
        <v>0</v>
      </c>
      <c r="Z143" s="169">
        <v>0</v>
      </c>
      <c r="AA143" s="170">
        <f t="shared" si="8"/>
        <v>0</v>
      </c>
      <c r="AR143" s="20" t="s">
        <v>155</v>
      </c>
      <c r="AT143" s="20" t="s">
        <v>151</v>
      </c>
      <c r="AU143" s="20" t="s">
        <v>129</v>
      </c>
      <c r="AY143" s="20" t="s">
        <v>150</v>
      </c>
      <c r="BE143" s="106">
        <f t="shared" si="9"/>
        <v>0</v>
      </c>
      <c r="BF143" s="106">
        <f t="shared" si="10"/>
        <v>0</v>
      </c>
      <c r="BG143" s="106">
        <f t="shared" si="11"/>
        <v>0</v>
      </c>
      <c r="BH143" s="106">
        <f t="shared" si="12"/>
        <v>0</v>
      </c>
      <c r="BI143" s="106">
        <f t="shared" si="13"/>
        <v>0</v>
      </c>
      <c r="BJ143" s="20" t="s">
        <v>129</v>
      </c>
      <c r="BK143" s="171">
        <f t="shared" si="14"/>
        <v>0</v>
      </c>
      <c r="BL143" s="20" t="s">
        <v>155</v>
      </c>
      <c r="BM143" s="20" t="s">
        <v>182</v>
      </c>
    </row>
    <row r="144" spans="2:65" s="1" customFormat="1" ht="25.5" customHeight="1">
      <c r="B144" s="36"/>
      <c r="C144" s="163" t="s">
        <v>169</v>
      </c>
      <c r="D144" s="163" t="s">
        <v>151</v>
      </c>
      <c r="E144" s="164" t="s">
        <v>183</v>
      </c>
      <c r="F144" s="262" t="s">
        <v>184</v>
      </c>
      <c r="G144" s="262"/>
      <c r="H144" s="262"/>
      <c r="I144" s="262"/>
      <c r="J144" s="165" t="s">
        <v>163</v>
      </c>
      <c r="K144" s="166">
        <v>200</v>
      </c>
      <c r="L144" s="263">
        <v>0</v>
      </c>
      <c r="M144" s="264"/>
      <c r="N144" s="265">
        <f t="shared" si="5"/>
        <v>0</v>
      </c>
      <c r="O144" s="265"/>
      <c r="P144" s="265"/>
      <c r="Q144" s="265"/>
      <c r="R144" s="38"/>
      <c r="T144" s="168" t="s">
        <v>20</v>
      </c>
      <c r="U144" s="45" t="s">
        <v>44</v>
      </c>
      <c r="V144" s="37"/>
      <c r="W144" s="169">
        <f t="shared" si="6"/>
        <v>0</v>
      </c>
      <c r="X144" s="169">
        <v>0</v>
      </c>
      <c r="Y144" s="169">
        <f t="shared" si="7"/>
        <v>0</v>
      </c>
      <c r="Z144" s="169">
        <v>0</v>
      </c>
      <c r="AA144" s="170">
        <f t="shared" si="8"/>
        <v>0</v>
      </c>
      <c r="AR144" s="20" t="s">
        <v>155</v>
      </c>
      <c r="AT144" s="20" t="s">
        <v>151</v>
      </c>
      <c r="AU144" s="20" t="s">
        <v>129</v>
      </c>
      <c r="AY144" s="20" t="s">
        <v>150</v>
      </c>
      <c r="BE144" s="106">
        <f t="shared" si="9"/>
        <v>0</v>
      </c>
      <c r="BF144" s="106">
        <f t="shared" si="10"/>
        <v>0</v>
      </c>
      <c r="BG144" s="106">
        <f t="shared" si="11"/>
        <v>0</v>
      </c>
      <c r="BH144" s="106">
        <f t="shared" si="12"/>
        <v>0</v>
      </c>
      <c r="BI144" s="106">
        <f t="shared" si="13"/>
        <v>0</v>
      </c>
      <c r="BJ144" s="20" t="s">
        <v>129</v>
      </c>
      <c r="BK144" s="171">
        <f t="shared" si="14"/>
        <v>0</v>
      </c>
      <c r="BL144" s="20" t="s">
        <v>155</v>
      </c>
      <c r="BM144" s="20" t="s">
        <v>185</v>
      </c>
    </row>
    <row r="145" spans="2:65" s="1" customFormat="1" ht="25.5" customHeight="1">
      <c r="B145" s="36"/>
      <c r="C145" s="163" t="s">
        <v>186</v>
      </c>
      <c r="D145" s="163" t="s">
        <v>151</v>
      </c>
      <c r="E145" s="164" t="s">
        <v>187</v>
      </c>
      <c r="F145" s="262" t="s">
        <v>188</v>
      </c>
      <c r="G145" s="262"/>
      <c r="H145" s="262"/>
      <c r="I145" s="262"/>
      <c r="J145" s="165" t="s">
        <v>163</v>
      </c>
      <c r="K145" s="166">
        <v>200</v>
      </c>
      <c r="L145" s="263">
        <v>0</v>
      </c>
      <c r="M145" s="264"/>
      <c r="N145" s="265">
        <f t="shared" si="5"/>
        <v>0</v>
      </c>
      <c r="O145" s="265"/>
      <c r="P145" s="265"/>
      <c r="Q145" s="265"/>
      <c r="R145" s="38"/>
      <c r="T145" s="168" t="s">
        <v>20</v>
      </c>
      <c r="U145" s="45" t="s">
        <v>44</v>
      </c>
      <c r="V145" s="37"/>
      <c r="W145" s="169">
        <f t="shared" si="6"/>
        <v>0</v>
      </c>
      <c r="X145" s="169">
        <v>0</v>
      </c>
      <c r="Y145" s="169">
        <f t="shared" si="7"/>
        <v>0</v>
      </c>
      <c r="Z145" s="169">
        <v>0</v>
      </c>
      <c r="AA145" s="170">
        <f t="shared" si="8"/>
        <v>0</v>
      </c>
      <c r="AR145" s="20" t="s">
        <v>155</v>
      </c>
      <c r="AT145" s="20" t="s">
        <v>151</v>
      </c>
      <c r="AU145" s="20" t="s">
        <v>129</v>
      </c>
      <c r="AY145" s="20" t="s">
        <v>150</v>
      </c>
      <c r="BE145" s="106">
        <f t="shared" si="9"/>
        <v>0</v>
      </c>
      <c r="BF145" s="106">
        <f t="shared" si="10"/>
        <v>0</v>
      </c>
      <c r="BG145" s="106">
        <f t="shared" si="11"/>
        <v>0</v>
      </c>
      <c r="BH145" s="106">
        <f t="shared" si="12"/>
        <v>0</v>
      </c>
      <c r="BI145" s="106">
        <f t="shared" si="13"/>
        <v>0</v>
      </c>
      <c r="BJ145" s="20" t="s">
        <v>129</v>
      </c>
      <c r="BK145" s="171">
        <f t="shared" si="14"/>
        <v>0</v>
      </c>
      <c r="BL145" s="20" t="s">
        <v>155</v>
      </c>
      <c r="BM145" s="20" t="s">
        <v>189</v>
      </c>
    </row>
    <row r="146" spans="2:65" s="1" customFormat="1" ht="16.5" customHeight="1">
      <c r="B146" s="36"/>
      <c r="C146" s="172" t="s">
        <v>190</v>
      </c>
      <c r="D146" s="172" t="s">
        <v>165</v>
      </c>
      <c r="E146" s="173" t="s">
        <v>191</v>
      </c>
      <c r="F146" s="266" t="s">
        <v>192</v>
      </c>
      <c r="G146" s="266"/>
      <c r="H146" s="266"/>
      <c r="I146" s="266"/>
      <c r="J146" s="174" t="s">
        <v>193</v>
      </c>
      <c r="K146" s="175">
        <v>1</v>
      </c>
      <c r="L146" s="267">
        <v>0</v>
      </c>
      <c r="M146" s="268"/>
      <c r="N146" s="269">
        <f t="shared" si="5"/>
        <v>0</v>
      </c>
      <c r="O146" s="265"/>
      <c r="P146" s="265"/>
      <c r="Q146" s="265"/>
      <c r="R146" s="38"/>
      <c r="T146" s="168" t="s">
        <v>20</v>
      </c>
      <c r="U146" s="45" t="s">
        <v>44</v>
      </c>
      <c r="V146" s="37"/>
      <c r="W146" s="169">
        <f t="shared" si="6"/>
        <v>0</v>
      </c>
      <c r="X146" s="169">
        <v>1E-3</v>
      </c>
      <c r="Y146" s="169">
        <f t="shared" si="7"/>
        <v>1E-3</v>
      </c>
      <c r="Z146" s="169">
        <v>0</v>
      </c>
      <c r="AA146" s="170">
        <f t="shared" si="8"/>
        <v>0</v>
      </c>
      <c r="AR146" s="20" t="s">
        <v>169</v>
      </c>
      <c r="AT146" s="20" t="s">
        <v>165</v>
      </c>
      <c r="AU146" s="20" t="s">
        <v>129</v>
      </c>
      <c r="AY146" s="20" t="s">
        <v>150</v>
      </c>
      <c r="BE146" s="106">
        <f t="shared" si="9"/>
        <v>0</v>
      </c>
      <c r="BF146" s="106">
        <f t="shared" si="10"/>
        <v>0</v>
      </c>
      <c r="BG146" s="106">
        <f t="shared" si="11"/>
        <v>0</v>
      </c>
      <c r="BH146" s="106">
        <f t="shared" si="12"/>
        <v>0</v>
      </c>
      <c r="BI146" s="106">
        <f t="shared" si="13"/>
        <v>0</v>
      </c>
      <c r="BJ146" s="20" t="s">
        <v>129</v>
      </c>
      <c r="BK146" s="171">
        <f t="shared" si="14"/>
        <v>0</v>
      </c>
      <c r="BL146" s="20" t="s">
        <v>155</v>
      </c>
      <c r="BM146" s="20" t="s">
        <v>194</v>
      </c>
    </row>
    <row r="147" spans="2:65" s="1" customFormat="1" ht="38.25" customHeight="1">
      <c r="B147" s="36"/>
      <c r="C147" s="163" t="s">
        <v>195</v>
      </c>
      <c r="D147" s="163" t="s">
        <v>151</v>
      </c>
      <c r="E147" s="164" t="s">
        <v>196</v>
      </c>
      <c r="F147" s="262" t="s">
        <v>197</v>
      </c>
      <c r="G147" s="262"/>
      <c r="H147" s="262"/>
      <c r="I147" s="262"/>
      <c r="J147" s="165" t="s">
        <v>163</v>
      </c>
      <c r="K147" s="166">
        <v>200</v>
      </c>
      <c r="L147" s="263">
        <v>0</v>
      </c>
      <c r="M147" s="264"/>
      <c r="N147" s="265">
        <f t="shared" si="5"/>
        <v>0</v>
      </c>
      <c r="O147" s="265"/>
      <c r="P147" s="265"/>
      <c r="Q147" s="265"/>
      <c r="R147" s="38"/>
      <c r="T147" s="168" t="s">
        <v>20</v>
      </c>
      <c r="U147" s="45" t="s">
        <v>44</v>
      </c>
      <c r="V147" s="37"/>
      <c r="W147" s="169">
        <f t="shared" si="6"/>
        <v>0</v>
      </c>
      <c r="X147" s="169">
        <v>0</v>
      </c>
      <c r="Y147" s="169">
        <f t="shared" si="7"/>
        <v>0</v>
      </c>
      <c r="Z147" s="169">
        <v>0</v>
      </c>
      <c r="AA147" s="170">
        <f t="shared" si="8"/>
        <v>0</v>
      </c>
      <c r="AR147" s="20" t="s">
        <v>155</v>
      </c>
      <c r="AT147" s="20" t="s">
        <v>151</v>
      </c>
      <c r="AU147" s="20" t="s">
        <v>129</v>
      </c>
      <c r="AY147" s="20" t="s">
        <v>150</v>
      </c>
      <c r="BE147" s="106">
        <f t="shared" si="9"/>
        <v>0</v>
      </c>
      <c r="BF147" s="106">
        <f t="shared" si="10"/>
        <v>0</v>
      </c>
      <c r="BG147" s="106">
        <f t="shared" si="11"/>
        <v>0</v>
      </c>
      <c r="BH147" s="106">
        <f t="shared" si="12"/>
        <v>0</v>
      </c>
      <c r="BI147" s="106">
        <f t="shared" si="13"/>
        <v>0</v>
      </c>
      <c r="BJ147" s="20" t="s">
        <v>129</v>
      </c>
      <c r="BK147" s="171">
        <f t="shared" si="14"/>
        <v>0</v>
      </c>
      <c r="BL147" s="20" t="s">
        <v>155</v>
      </c>
      <c r="BM147" s="20" t="s">
        <v>198</v>
      </c>
    </row>
    <row r="148" spans="2:65" s="1" customFormat="1" ht="16.5" customHeight="1">
      <c r="B148" s="36"/>
      <c r="C148" s="172" t="s">
        <v>199</v>
      </c>
      <c r="D148" s="172" t="s">
        <v>165</v>
      </c>
      <c r="E148" s="173" t="s">
        <v>200</v>
      </c>
      <c r="F148" s="266" t="s">
        <v>201</v>
      </c>
      <c r="G148" s="266"/>
      <c r="H148" s="266"/>
      <c r="I148" s="266"/>
      <c r="J148" s="174" t="s">
        <v>202</v>
      </c>
      <c r="K148" s="175">
        <v>40</v>
      </c>
      <c r="L148" s="267">
        <v>0</v>
      </c>
      <c r="M148" s="268"/>
      <c r="N148" s="269">
        <f t="shared" si="5"/>
        <v>0</v>
      </c>
      <c r="O148" s="265"/>
      <c r="P148" s="265"/>
      <c r="Q148" s="265"/>
      <c r="R148" s="38"/>
      <c r="T148" s="168" t="s">
        <v>20</v>
      </c>
      <c r="U148" s="45" t="s">
        <v>44</v>
      </c>
      <c r="V148" s="37"/>
      <c r="W148" s="169">
        <f t="shared" si="6"/>
        <v>0</v>
      </c>
      <c r="X148" s="169">
        <v>2.9999999999999997E-4</v>
      </c>
      <c r="Y148" s="169">
        <f t="shared" si="7"/>
        <v>1.1999999999999999E-2</v>
      </c>
      <c r="Z148" s="169">
        <v>0</v>
      </c>
      <c r="AA148" s="170">
        <f t="shared" si="8"/>
        <v>0</v>
      </c>
      <c r="AR148" s="20" t="s">
        <v>169</v>
      </c>
      <c r="AT148" s="20" t="s">
        <v>165</v>
      </c>
      <c r="AU148" s="20" t="s">
        <v>129</v>
      </c>
      <c r="AY148" s="20" t="s">
        <v>150</v>
      </c>
      <c r="BE148" s="106">
        <f t="shared" si="9"/>
        <v>0</v>
      </c>
      <c r="BF148" s="106">
        <f t="shared" si="10"/>
        <v>0</v>
      </c>
      <c r="BG148" s="106">
        <f t="shared" si="11"/>
        <v>0</v>
      </c>
      <c r="BH148" s="106">
        <f t="shared" si="12"/>
        <v>0</v>
      </c>
      <c r="BI148" s="106">
        <f t="shared" si="13"/>
        <v>0</v>
      </c>
      <c r="BJ148" s="20" t="s">
        <v>129</v>
      </c>
      <c r="BK148" s="171">
        <f t="shared" si="14"/>
        <v>0</v>
      </c>
      <c r="BL148" s="20" t="s">
        <v>155</v>
      </c>
      <c r="BM148" s="20" t="s">
        <v>203</v>
      </c>
    </row>
    <row r="149" spans="2:65" s="1" customFormat="1" ht="16.5" customHeight="1">
      <c r="B149" s="36"/>
      <c r="C149" s="172" t="s">
        <v>204</v>
      </c>
      <c r="D149" s="172" t="s">
        <v>165</v>
      </c>
      <c r="E149" s="173" t="s">
        <v>205</v>
      </c>
      <c r="F149" s="266" t="s">
        <v>206</v>
      </c>
      <c r="G149" s="266"/>
      <c r="H149" s="266"/>
      <c r="I149" s="266"/>
      <c r="J149" s="174" t="s">
        <v>168</v>
      </c>
      <c r="K149" s="175">
        <v>6</v>
      </c>
      <c r="L149" s="267">
        <v>0</v>
      </c>
      <c r="M149" s="268"/>
      <c r="N149" s="269">
        <f t="shared" si="5"/>
        <v>0</v>
      </c>
      <c r="O149" s="265"/>
      <c r="P149" s="265"/>
      <c r="Q149" s="265"/>
      <c r="R149" s="38"/>
      <c r="T149" s="168" t="s">
        <v>20</v>
      </c>
      <c r="U149" s="45" t="s">
        <v>44</v>
      </c>
      <c r="V149" s="37"/>
      <c r="W149" s="169">
        <f t="shared" si="6"/>
        <v>0</v>
      </c>
      <c r="X149" s="169">
        <v>1</v>
      </c>
      <c r="Y149" s="169">
        <f t="shared" si="7"/>
        <v>6</v>
      </c>
      <c r="Z149" s="169">
        <v>0</v>
      </c>
      <c r="AA149" s="170">
        <f t="shared" si="8"/>
        <v>0</v>
      </c>
      <c r="AR149" s="20" t="s">
        <v>169</v>
      </c>
      <c r="AT149" s="20" t="s">
        <v>165</v>
      </c>
      <c r="AU149" s="20" t="s">
        <v>129</v>
      </c>
      <c r="AY149" s="20" t="s">
        <v>150</v>
      </c>
      <c r="BE149" s="106">
        <f t="shared" si="9"/>
        <v>0</v>
      </c>
      <c r="BF149" s="106">
        <f t="shared" si="10"/>
        <v>0</v>
      </c>
      <c r="BG149" s="106">
        <f t="shared" si="11"/>
        <v>0</v>
      </c>
      <c r="BH149" s="106">
        <f t="shared" si="12"/>
        <v>0</v>
      </c>
      <c r="BI149" s="106">
        <f t="shared" si="13"/>
        <v>0</v>
      </c>
      <c r="BJ149" s="20" t="s">
        <v>129</v>
      </c>
      <c r="BK149" s="171">
        <f t="shared" si="14"/>
        <v>0</v>
      </c>
      <c r="BL149" s="20" t="s">
        <v>155</v>
      </c>
      <c r="BM149" s="20" t="s">
        <v>207</v>
      </c>
    </row>
    <row r="150" spans="2:65" s="10" customFormat="1" ht="16.5" customHeight="1">
      <c r="B150" s="176"/>
      <c r="C150" s="177"/>
      <c r="D150" s="177"/>
      <c r="E150" s="178" t="s">
        <v>20</v>
      </c>
      <c r="F150" s="270" t="s">
        <v>208</v>
      </c>
      <c r="G150" s="271"/>
      <c r="H150" s="271"/>
      <c r="I150" s="271"/>
      <c r="J150" s="177"/>
      <c r="K150" s="179">
        <v>6</v>
      </c>
      <c r="L150" s="177"/>
      <c r="M150" s="177"/>
      <c r="N150" s="177"/>
      <c r="O150" s="177"/>
      <c r="P150" s="177"/>
      <c r="Q150" s="177"/>
      <c r="R150" s="180"/>
      <c r="T150" s="181"/>
      <c r="U150" s="177"/>
      <c r="V150" s="177"/>
      <c r="W150" s="177"/>
      <c r="X150" s="177"/>
      <c r="Y150" s="177"/>
      <c r="Z150" s="177"/>
      <c r="AA150" s="182"/>
      <c r="AT150" s="183" t="s">
        <v>209</v>
      </c>
      <c r="AU150" s="183" t="s">
        <v>129</v>
      </c>
      <c r="AV150" s="10" t="s">
        <v>129</v>
      </c>
      <c r="AW150" s="10" t="s">
        <v>33</v>
      </c>
      <c r="AX150" s="10" t="s">
        <v>82</v>
      </c>
      <c r="AY150" s="183" t="s">
        <v>150</v>
      </c>
    </row>
    <row r="151" spans="2:65" s="1" customFormat="1" ht="16.5" customHeight="1">
      <c r="B151" s="36"/>
      <c r="C151" s="163" t="s">
        <v>210</v>
      </c>
      <c r="D151" s="163" t="s">
        <v>151</v>
      </c>
      <c r="E151" s="164" t="s">
        <v>211</v>
      </c>
      <c r="F151" s="262" t="s">
        <v>212</v>
      </c>
      <c r="G151" s="262"/>
      <c r="H151" s="262"/>
      <c r="I151" s="262"/>
      <c r="J151" s="165" t="s">
        <v>154</v>
      </c>
      <c r="K151" s="166">
        <v>2</v>
      </c>
      <c r="L151" s="263">
        <v>0</v>
      </c>
      <c r="M151" s="264"/>
      <c r="N151" s="265">
        <f>ROUND(L151*K151,3)</f>
        <v>0</v>
      </c>
      <c r="O151" s="265"/>
      <c r="P151" s="265"/>
      <c r="Q151" s="265"/>
      <c r="R151" s="38"/>
      <c r="T151" s="168" t="s">
        <v>20</v>
      </c>
      <c r="U151" s="45" t="s">
        <v>44</v>
      </c>
      <c r="V151" s="37"/>
      <c r="W151" s="169">
        <f>V151*K151</f>
        <v>0</v>
      </c>
      <c r="X151" s="169">
        <v>0</v>
      </c>
      <c r="Y151" s="169">
        <f>X151*K151</f>
        <v>0</v>
      </c>
      <c r="Z151" s="169">
        <v>0</v>
      </c>
      <c r="AA151" s="170">
        <f>Z151*K151</f>
        <v>0</v>
      </c>
      <c r="AR151" s="20" t="s">
        <v>155</v>
      </c>
      <c r="AT151" s="20" t="s">
        <v>151</v>
      </c>
      <c r="AU151" s="20" t="s">
        <v>129</v>
      </c>
      <c r="AY151" s="20" t="s">
        <v>150</v>
      </c>
      <c r="BE151" s="106">
        <f>IF(U151="základná",N151,0)</f>
        <v>0</v>
      </c>
      <c r="BF151" s="106">
        <f>IF(U151="znížená",N151,0)</f>
        <v>0</v>
      </c>
      <c r="BG151" s="106">
        <f>IF(U151="zákl. prenesená",N151,0)</f>
        <v>0</v>
      </c>
      <c r="BH151" s="106">
        <f>IF(U151="zníž. prenesená",N151,0)</f>
        <v>0</v>
      </c>
      <c r="BI151" s="106">
        <f>IF(U151="nulová",N151,0)</f>
        <v>0</v>
      </c>
      <c r="BJ151" s="20" t="s">
        <v>129</v>
      </c>
      <c r="BK151" s="171">
        <f>ROUND(L151*K151,3)</f>
        <v>0</v>
      </c>
      <c r="BL151" s="20" t="s">
        <v>155</v>
      </c>
      <c r="BM151" s="20" t="s">
        <v>213</v>
      </c>
    </row>
    <row r="152" spans="2:65" s="10" customFormat="1" ht="16.5" customHeight="1">
      <c r="B152" s="176"/>
      <c r="C152" s="177"/>
      <c r="D152" s="177"/>
      <c r="E152" s="178" t="s">
        <v>20</v>
      </c>
      <c r="F152" s="270" t="s">
        <v>214</v>
      </c>
      <c r="G152" s="271"/>
      <c r="H152" s="271"/>
      <c r="I152" s="271"/>
      <c r="J152" s="177"/>
      <c r="K152" s="179">
        <v>2</v>
      </c>
      <c r="L152" s="177"/>
      <c r="M152" s="177"/>
      <c r="N152" s="177"/>
      <c r="O152" s="177"/>
      <c r="P152" s="177"/>
      <c r="Q152" s="177"/>
      <c r="R152" s="180"/>
      <c r="T152" s="181"/>
      <c r="U152" s="177"/>
      <c r="V152" s="177"/>
      <c r="W152" s="177"/>
      <c r="X152" s="177"/>
      <c r="Y152" s="177"/>
      <c r="Z152" s="177"/>
      <c r="AA152" s="182"/>
      <c r="AT152" s="183" t="s">
        <v>209</v>
      </c>
      <c r="AU152" s="183" t="s">
        <v>129</v>
      </c>
      <c r="AV152" s="10" t="s">
        <v>129</v>
      </c>
      <c r="AW152" s="10" t="s">
        <v>33</v>
      </c>
      <c r="AX152" s="10" t="s">
        <v>82</v>
      </c>
      <c r="AY152" s="183" t="s">
        <v>150</v>
      </c>
    </row>
    <row r="153" spans="2:65" s="9" customFormat="1" ht="29.85" customHeight="1">
      <c r="B153" s="152"/>
      <c r="C153" s="153"/>
      <c r="D153" s="162" t="s">
        <v>107</v>
      </c>
      <c r="E153" s="162"/>
      <c r="F153" s="162"/>
      <c r="G153" s="162"/>
      <c r="H153" s="162"/>
      <c r="I153" s="162"/>
      <c r="J153" s="162"/>
      <c r="K153" s="162"/>
      <c r="L153" s="162"/>
      <c r="M153" s="162"/>
      <c r="N153" s="282">
        <f>BK153</f>
        <v>0</v>
      </c>
      <c r="O153" s="283"/>
      <c r="P153" s="283"/>
      <c r="Q153" s="283"/>
      <c r="R153" s="155"/>
      <c r="T153" s="156"/>
      <c r="U153" s="153"/>
      <c r="V153" s="153"/>
      <c r="W153" s="157">
        <f>SUM(W154:W157)</f>
        <v>0</v>
      </c>
      <c r="X153" s="153"/>
      <c r="Y153" s="157">
        <f>SUM(Y154:Y157)</f>
        <v>4.4950845599999996</v>
      </c>
      <c r="Z153" s="153"/>
      <c r="AA153" s="158">
        <f>SUM(AA154:AA157)</f>
        <v>0</v>
      </c>
      <c r="AR153" s="159" t="s">
        <v>82</v>
      </c>
      <c r="AT153" s="160" t="s">
        <v>76</v>
      </c>
      <c r="AU153" s="160" t="s">
        <v>82</v>
      </c>
      <c r="AY153" s="159" t="s">
        <v>150</v>
      </c>
      <c r="BK153" s="161">
        <f>SUM(BK154:BK157)</f>
        <v>0</v>
      </c>
    </row>
    <row r="154" spans="2:65" s="1" customFormat="1" ht="38.25" customHeight="1">
      <c r="B154" s="36"/>
      <c r="C154" s="163" t="s">
        <v>215</v>
      </c>
      <c r="D154" s="163" t="s">
        <v>151</v>
      </c>
      <c r="E154" s="164" t="s">
        <v>216</v>
      </c>
      <c r="F154" s="262" t="s">
        <v>217</v>
      </c>
      <c r="G154" s="262"/>
      <c r="H154" s="262"/>
      <c r="I154" s="262"/>
      <c r="J154" s="165" t="s">
        <v>218</v>
      </c>
      <c r="K154" s="166">
        <v>72.983999999999995</v>
      </c>
      <c r="L154" s="263">
        <v>0</v>
      </c>
      <c r="M154" s="264"/>
      <c r="N154" s="265">
        <f>ROUND(L154*K154,3)</f>
        <v>0</v>
      </c>
      <c r="O154" s="265"/>
      <c r="P154" s="265"/>
      <c r="Q154" s="265"/>
      <c r="R154" s="38"/>
      <c r="T154" s="168" t="s">
        <v>20</v>
      </c>
      <c r="U154" s="45" t="s">
        <v>44</v>
      </c>
      <c r="V154" s="37"/>
      <c r="W154" s="169">
        <f>V154*K154</f>
        <v>0</v>
      </c>
      <c r="X154" s="169">
        <v>6.1589999999999999E-2</v>
      </c>
      <c r="Y154" s="169">
        <f>X154*K154</f>
        <v>4.4950845599999996</v>
      </c>
      <c r="Z154" s="169">
        <v>0</v>
      </c>
      <c r="AA154" s="170">
        <f>Z154*K154</f>
        <v>0</v>
      </c>
      <c r="AR154" s="20" t="s">
        <v>155</v>
      </c>
      <c r="AT154" s="20" t="s">
        <v>151</v>
      </c>
      <c r="AU154" s="20" t="s">
        <v>129</v>
      </c>
      <c r="AY154" s="20" t="s">
        <v>150</v>
      </c>
      <c r="BE154" s="106">
        <f>IF(U154="základná",N154,0)</f>
        <v>0</v>
      </c>
      <c r="BF154" s="106">
        <f>IF(U154="znížená",N154,0)</f>
        <v>0</v>
      </c>
      <c r="BG154" s="106">
        <f>IF(U154="zákl. prenesená",N154,0)</f>
        <v>0</v>
      </c>
      <c r="BH154" s="106">
        <f>IF(U154="zníž. prenesená",N154,0)</f>
        <v>0</v>
      </c>
      <c r="BI154" s="106">
        <f>IF(U154="nulová",N154,0)</f>
        <v>0</v>
      </c>
      <c r="BJ154" s="20" t="s">
        <v>129</v>
      </c>
      <c r="BK154" s="171">
        <f>ROUND(L154*K154,3)</f>
        <v>0</v>
      </c>
      <c r="BL154" s="20" t="s">
        <v>155</v>
      </c>
      <c r="BM154" s="20" t="s">
        <v>219</v>
      </c>
    </row>
    <row r="155" spans="2:65" s="10" customFormat="1" ht="51" customHeight="1">
      <c r="B155" s="176"/>
      <c r="C155" s="177"/>
      <c r="D155" s="177"/>
      <c r="E155" s="178" t="s">
        <v>20</v>
      </c>
      <c r="F155" s="270" t="s">
        <v>220</v>
      </c>
      <c r="G155" s="271"/>
      <c r="H155" s="271"/>
      <c r="I155" s="271"/>
      <c r="J155" s="177"/>
      <c r="K155" s="179">
        <v>33.43</v>
      </c>
      <c r="L155" s="177"/>
      <c r="M155" s="177"/>
      <c r="N155" s="177"/>
      <c r="O155" s="177"/>
      <c r="P155" s="177"/>
      <c r="Q155" s="177"/>
      <c r="R155" s="180"/>
      <c r="T155" s="181"/>
      <c r="U155" s="177"/>
      <c r="V155" s="177"/>
      <c r="W155" s="177"/>
      <c r="X155" s="177"/>
      <c r="Y155" s="177"/>
      <c r="Z155" s="177"/>
      <c r="AA155" s="182"/>
      <c r="AT155" s="183" t="s">
        <v>209</v>
      </c>
      <c r="AU155" s="183" t="s">
        <v>129</v>
      </c>
      <c r="AV155" s="10" t="s">
        <v>129</v>
      </c>
      <c r="AW155" s="10" t="s">
        <v>33</v>
      </c>
      <c r="AX155" s="10" t="s">
        <v>77</v>
      </c>
      <c r="AY155" s="183" t="s">
        <v>150</v>
      </c>
    </row>
    <row r="156" spans="2:65" s="10" customFormat="1" ht="51" customHeight="1">
      <c r="B156" s="176"/>
      <c r="C156" s="177"/>
      <c r="D156" s="177"/>
      <c r="E156" s="178" t="s">
        <v>20</v>
      </c>
      <c r="F156" s="272" t="s">
        <v>221</v>
      </c>
      <c r="G156" s="273"/>
      <c r="H156" s="273"/>
      <c r="I156" s="273"/>
      <c r="J156" s="177"/>
      <c r="K156" s="179">
        <v>39.554000000000002</v>
      </c>
      <c r="L156" s="177"/>
      <c r="M156" s="177"/>
      <c r="N156" s="177"/>
      <c r="O156" s="177"/>
      <c r="P156" s="177"/>
      <c r="Q156" s="177"/>
      <c r="R156" s="180"/>
      <c r="T156" s="181"/>
      <c r="U156" s="177"/>
      <c r="V156" s="177"/>
      <c r="W156" s="177"/>
      <c r="X156" s="177"/>
      <c r="Y156" s="177"/>
      <c r="Z156" s="177"/>
      <c r="AA156" s="182"/>
      <c r="AT156" s="183" t="s">
        <v>209</v>
      </c>
      <c r="AU156" s="183" t="s">
        <v>129</v>
      </c>
      <c r="AV156" s="10" t="s">
        <v>129</v>
      </c>
      <c r="AW156" s="10" t="s">
        <v>33</v>
      </c>
      <c r="AX156" s="10" t="s">
        <v>77</v>
      </c>
      <c r="AY156" s="183" t="s">
        <v>150</v>
      </c>
    </row>
    <row r="157" spans="2:65" s="11" customFormat="1" ht="16.5" customHeight="1">
      <c r="B157" s="184"/>
      <c r="C157" s="185"/>
      <c r="D157" s="185"/>
      <c r="E157" s="186" t="s">
        <v>20</v>
      </c>
      <c r="F157" s="274" t="s">
        <v>222</v>
      </c>
      <c r="G157" s="275"/>
      <c r="H157" s="275"/>
      <c r="I157" s="275"/>
      <c r="J157" s="185"/>
      <c r="K157" s="187">
        <v>72.983999999999995</v>
      </c>
      <c r="L157" s="185"/>
      <c r="M157" s="185"/>
      <c r="N157" s="185"/>
      <c r="O157" s="185"/>
      <c r="P157" s="185"/>
      <c r="Q157" s="185"/>
      <c r="R157" s="188"/>
      <c r="T157" s="189"/>
      <c r="U157" s="185"/>
      <c r="V157" s="185"/>
      <c r="W157" s="185"/>
      <c r="X157" s="185"/>
      <c r="Y157" s="185"/>
      <c r="Z157" s="185"/>
      <c r="AA157" s="190"/>
      <c r="AT157" s="191" t="s">
        <v>209</v>
      </c>
      <c r="AU157" s="191" t="s">
        <v>129</v>
      </c>
      <c r="AV157" s="11" t="s">
        <v>155</v>
      </c>
      <c r="AW157" s="11" t="s">
        <v>33</v>
      </c>
      <c r="AX157" s="11" t="s">
        <v>82</v>
      </c>
      <c r="AY157" s="191" t="s">
        <v>150</v>
      </c>
    </row>
    <row r="158" spans="2:65" s="9" customFormat="1" ht="29.85" customHeight="1">
      <c r="B158" s="152"/>
      <c r="C158" s="153"/>
      <c r="D158" s="162" t="s">
        <v>108</v>
      </c>
      <c r="E158" s="162"/>
      <c r="F158" s="162"/>
      <c r="G158" s="162"/>
      <c r="H158" s="162"/>
      <c r="I158" s="162"/>
      <c r="J158" s="162"/>
      <c r="K158" s="162"/>
      <c r="L158" s="162"/>
      <c r="M158" s="162"/>
      <c r="N158" s="282">
        <f>BK158</f>
        <v>0</v>
      </c>
      <c r="O158" s="283"/>
      <c r="P158" s="283"/>
      <c r="Q158" s="283"/>
      <c r="R158" s="155"/>
      <c r="T158" s="156"/>
      <c r="U158" s="153"/>
      <c r="V158" s="153"/>
      <c r="W158" s="157">
        <f>SUM(W159:W161)</f>
        <v>0</v>
      </c>
      <c r="X158" s="153"/>
      <c r="Y158" s="157">
        <f>SUM(Y159:Y161)</f>
        <v>6.5246499999999994</v>
      </c>
      <c r="Z158" s="153"/>
      <c r="AA158" s="158">
        <f>SUM(AA159:AA161)</f>
        <v>0</v>
      </c>
      <c r="AR158" s="159" t="s">
        <v>82</v>
      </c>
      <c r="AT158" s="160" t="s">
        <v>76</v>
      </c>
      <c r="AU158" s="160" t="s">
        <v>82</v>
      </c>
      <c r="AY158" s="159" t="s">
        <v>150</v>
      </c>
      <c r="BK158" s="161">
        <f>SUM(BK159:BK161)</f>
        <v>0</v>
      </c>
    </row>
    <row r="159" spans="2:65" s="1" customFormat="1" ht="51" customHeight="1">
      <c r="B159" s="36"/>
      <c r="C159" s="163" t="s">
        <v>223</v>
      </c>
      <c r="D159" s="163" t="s">
        <v>151</v>
      </c>
      <c r="E159" s="164" t="s">
        <v>224</v>
      </c>
      <c r="F159" s="262" t="s">
        <v>225</v>
      </c>
      <c r="G159" s="262"/>
      <c r="H159" s="262"/>
      <c r="I159" s="262"/>
      <c r="J159" s="165" t="s">
        <v>163</v>
      </c>
      <c r="K159" s="166">
        <v>53.923000000000002</v>
      </c>
      <c r="L159" s="263">
        <v>0</v>
      </c>
      <c r="M159" s="264"/>
      <c r="N159" s="265">
        <f>ROUND(L159*K159,3)</f>
        <v>0</v>
      </c>
      <c r="O159" s="265"/>
      <c r="P159" s="265"/>
      <c r="Q159" s="265"/>
      <c r="R159" s="38"/>
      <c r="T159" s="168" t="s">
        <v>20</v>
      </c>
      <c r="U159" s="45" t="s">
        <v>44</v>
      </c>
      <c r="V159" s="37"/>
      <c r="W159" s="169">
        <f>V159*K159</f>
        <v>0</v>
      </c>
      <c r="X159" s="169">
        <v>0</v>
      </c>
      <c r="Y159" s="169">
        <f>X159*K159</f>
        <v>0</v>
      </c>
      <c r="Z159" s="169">
        <v>0</v>
      </c>
      <c r="AA159" s="170">
        <f>Z159*K159</f>
        <v>0</v>
      </c>
      <c r="AR159" s="20" t="s">
        <v>155</v>
      </c>
      <c r="AT159" s="20" t="s">
        <v>151</v>
      </c>
      <c r="AU159" s="20" t="s">
        <v>129</v>
      </c>
      <c r="AY159" s="20" t="s">
        <v>150</v>
      </c>
      <c r="BE159" s="106">
        <f>IF(U159="základná",N159,0)</f>
        <v>0</v>
      </c>
      <c r="BF159" s="106">
        <f>IF(U159="znížená",N159,0)</f>
        <v>0</v>
      </c>
      <c r="BG159" s="106">
        <f>IF(U159="zákl. prenesená",N159,0)</f>
        <v>0</v>
      </c>
      <c r="BH159" s="106">
        <f>IF(U159="zníž. prenesená",N159,0)</f>
        <v>0</v>
      </c>
      <c r="BI159" s="106">
        <f>IF(U159="nulová",N159,0)</f>
        <v>0</v>
      </c>
      <c r="BJ159" s="20" t="s">
        <v>129</v>
      </c>
      <c r="BK159" s="171">
        <f>ROUND(L159*K159,3)</f>
        <v>0</v>
      </c>
      <c r="BL159" s="20" t="s">
        <v>155</v>
      </c>
      <c r="BM159" s="20" t="s">
        <v>226</v>
      </c>
    </row>
    <row r="160" spans="2:65" s="10" customFormat="1" ht="25.5" customHeight="1">
      <c r="B160" s="176"/>
      <c r="C160" s="177"/>
      <c r="D160" s="177"/>
      <c r="E160" s="178" t="s">
        <v>20</v>
      </c>
      <c r="F160" s="270" t="s">
        <v>227</v>
      </c>
      <c r="G160" s="271"/>
      <c r="H160" s="271"/>
      <c r="I160" s="271"/>
      <c r="J160" s="177"/>
      <c r="K160" s="179">
        <v>53.923000000000002</v>
      </c>
      <c r="L160" s="177"/>
      <c r="M160" s="177"/>
      <c r="N160" s="177"/>
      <c r="O160" s="177"/>
      <c r="P160" s="177"/>
      <c r="Q160" s="177"/>
      <c r="R160" s="180"/>
      <c r="T160" s="181"/>
      <c r="U160" s="177"/>
      <c r="V160" s="177"/>
      <c r="W160" s="177"/>
      <c r="X160" s="177"/>
      <c r="Y160" s="177"/>
      <c r="Z160" s="177"/>
      <c r="AA160" s="182"/>
      <c r="AT160" s="183" t="s">
        <v>209</v>
      </c>
      <c r="AU160" s="183" t="s">
        <v>129</v>
      </c>
      <c r="AV160" s="10" t="s">
        <v>129</v>
      </c>
      <c r="AW160" s="10" t="s">
        <v>33</v>
      </c>
      <c r="AX160" s="10" t="s">
        <v>82</v>
      </c>
      <c r="AY160" s="183" t="s">
        <v>150</v>
      </c>
    </row>
    <row r="161" spans="2:65" s="1" customFormat="1" ht="38.25" customHeight="1">
      <c r="B161" s="36"/>
      <c r="C161" s="172" t="s">
        <v>228</v>
      </c>
      <c r="D161" s="172" t="s">
        <v>165</v>
      </c>
      <c r="E161" s="173" t="s">
        <v>229</v>
      </c>
      <c r="F161" s="266" t="s">
        <v>230</v>
      </c>
      <c r="G161" s="266"/>
      <c r="H161" s="266"/>
      <c r="I161" s="266"/>
      <c r="J161" s="174" t="s">
        <v>163</v>
      </c>
      <c r="K161" s="175">
        <v>59.314999999999998</v>
      </c>
      <c r="L161" s="267">
        <v>0</v>
      </c>
      <c r="M161" s="268"/>
      <c r="N161" s="269">
        <f>ROUND(L161*K161,3)</f>
        <v>0</v>
      </c>
      <c r="O161" s="265"/>
      <c r="P161" s="265"/>
      <c r="Q161" s="265"/>
      <c r="R161" s="38"/>
      <c r="T161" s="168" t="s">
        <v>20</v>
      </c>
      <c r="U161" s="45" t="s">
        <v>44</v>
      </c>
      <c r="V161" s="37"/>
      <c r="W161" s="169">
        <f>V161*K161</f>
        <v>0</v>
      </c>
      <c r="X161" s="169">
        <v>0.11</v>
      </c>
      <c r="Y161" s="169">
        <f>X161*K161</f>
        <v>6.5246499999999994</v>
      </c>
      <c r="Z161" s="169">
        <v>0</v>
      </c>
      <c r="AA161" s="170">
        <f>Z161*K161</f>
        <v>0</v>
      </c>
      <c r="AR161" s="20" t="s">
        <v>169</v>
      </c>
      <c r="AT161" s="20" t="s">
        <v>165</v>
      </c>
      <c r="AU161" s="20" t="s">
        <v>129</v>
      </c>
      <c r="AY161" s="20" t="s">
        <v>150</v>
      </c>
      <c r="BE161" s="106">
        <f>IF(U161="základná",N161,0)</f>
        <v>0</v>
      </c>
      <c r="BF161" s="106">
        <f>IF(U161="znížená",N161,0)</f>
        <v>0</v>
      </c>
      <c r="BG161" s="106">
        <f>IF(U161="zákl. prenesená",N161,0)</f>
        <v>0</v>
      </c>
      <c r="BH161" s="106">
        <f>IF(U161="zníž. prenesená",N161,0)</f>
        <v>0</v>
      </c>
      <c r="BI161" s="106">
        <f>IF(U161="nulová",N161,0)</f>
        <v>0</v>
      </c>
      <c r="BJ161" s="20" t="s">
        <v>129</v>
      </c>
      <c r="BK161" s="171">
        <f>ROUND(L161*K161,3)</f>
        <v>0</v>
      </c>
      <c r="BL161" s="20" t="s">
        <v>155</v>
      </c>
      <c r="BM161" s="20" t="s">
        <v>231</v>
      </c>
    </row>
    <row r="162" spans="2:65" s="9" customFormat="1" ht="29.85" customHeight="1">
      <c r="B162" s="152"/>
      <c r="C162" s="153"/>
      <c r="D162" s="162" t="s">
        <v>109</v>
      </c>
      <c r="E162" s="162"/>
      <c r="F162" s="162"/>
      <c r="G162" s="162"/>
      <c r="H162" s="162"/>
      <c r="I162" s="162"/>
      <c r="J162" s="162"/>
      <c r="K162" s="162"/>
      <c r="L162" s="162"/>
      <c r="M162" s="162"/>
      <c r="N162" s="284">
        <f>BK162</f>
        <v>0</v>
      </c>
      <c r="O162" s="285"/>
      <c r="P162" s="285"/>
      <c r="Q162" s="285"/>
      <c r="R162" s="155"/>
      <c r="T162" s="156"/>
      <c r="U162" s="153"/>
      <c r="V162" s="153"/>
      <c r="W162" s="157">
        <f>SUM(W163:W177)</f>
        <v>0</v>
      </c>
      <c r="X162" s="153"/>
      <c r="Y162" s="157">
        <f>SUM(Y163:Y177)</f>
        <v>47.390636399999998</v>
      </c>
      <c r="Z162" s="153"/>
      <c r="AA162" s="158">
        <f>SUM(AA163:AA177)</f>
        <v>0</v>
      </c>
      <c r="AR162" s="159" t="s">
        <v>82</v>
      </c>
      <c r="AT162" s="160" t="s">
        <v>76</v>
      </c>
      <c r="AU162" s="160" t="s">
        <v>82</v>
      </c>
      <c r="AY162" s="159" t="s">
        <v>150</v>
      </c>
      <c r="BK162" s="161">
        <f>SUM(BK163:BK177)</f>
        <v>0</v>
      </c>
    </row>
    <row r="163" spans="2:65" s="1" customFormat="1" ht="25.5" customHeight="1">
      <c r="B163" s="36"/>
      <c r="C163" s="163" t="s">
        <v>232</v>
      </c>
      <c r="D163" s="163" t="s">
        <v>151</v>
      </c>
      <c r="E163" s="164" t="s">
        <v>233</v>
      </c>
      <c r="F163" s="262" t="s">
        <v>234</v>
      </c>
      <c r="G163" s="262"/>
      <c r="H163" s="262"/>
      <c r="I163" s="262"/>
      <c r="J163" s="165" t="s">
        <v>163</v>
      </c>
      <c r="K163" s="166">
        <v>232</v>
      </c>
      <c r="L163" s="263">
        <v>0</v>
      </c>
      <c r="M163" s="264"/>
      <c r="N163" s="265">
        <f>ROUND(L163*K163,3)</f>
        <v>0</v>
      </c>
      <c r="O163" s="265"/>
      <c r="P163" s="265"/>
      <c r="Q163" s="265"/>
      <c r="R163" s="38"/>
      <c r="T163" s="168" t="s">
        <v>20</v>
      </c>
      <c r="U163" s="45" t="s">
        <v>44</v>
      </c>
      <c r="V163" s="37"/>
      <c r="W163" s="169">
        <f>V163*K163</f>
        <v>0</v>
      </c>
      <c r="X163" s="169">
        <v>8.0000000000000007E-5</v>
      </c>
      <c r="Y163" s="169">
        <f>X163*K163</f>
        <v>1.856E-2</v>
      </c>
      <c r="Z163" s="169">
        <v>0</v>
      </c>
      <c r="AA163" s="170">
        <f>Z163*K163</f>
        <v>0</v>
      </c>
      <c r="AR163" s="20" t="s">
        <v>155</v>
      </c>
      <c r="AT163" s="20" t="s">
        <v>151</v>
      </c>
      <c r="AU163" s="20" t="s">
        <v>129</v>
      </c>
      <c r="AY163" s="20" t="s">
        <v>150</v>
      </c>
      <c r="BE163" s="106">
        <f>IF(U163="základná",N163,0)</f>
        <v>0</v>
      </c>
      <c r="BF163" s="106">
        <f>IF(U163="znížená",N163,0)</f>
        <v>0</v>
      </c>
      <c r="BG163" s="106">
        <f>IF(U163="zákl. prenesená",N163,0)</f>
        <v>0</v>
      </c>
      <c r="BH163" s="106">
        <f>IF(U163="zníž. prenesená",N163,0)</f>
        <v>0</v>
      </c>
      <c r="BI163" s="106">
        <f>IF(U163="nulová",N163,0)</f>
        <v>0</v>
      </c>
      <c r="BJ163" s="20" t="s">
        <v>129</v>
      </c>
      <c r="BK163" s="171">
        <f>ROUND(L163*K163,3)</f>
        <v>0</v>
      </c>
      <c r="BL163" s="20" t="s">
        <v>155</v>
      </c>
      <c r="BM163" s="20" t="s">
        <v>235</v>
      </c>
    </row>
    <row r="164" spans="2:65" s="1" customFormat="1" ht="38.25" customHeight="1">
      <c r="B164" s="36"/>
      <c r="C164" s="163" t="s">
        <v>236</v>
      </c>
      <c r="D164" s="163" t="s">
        <v>151</v>
      </c>
      <c r="E164" s="164" t="s">
        <v>237</v>
      </c>
      <c r="F164" s="262" t="s">
        <v>238</v>
      </c>
      <c r="G164" s="262"/>
      <c r="H164" s="262"/>
      <c r="I164" s="262"/>
      <c r="J164" s="165" t="s">
        <v>163</v>
      </c>
      <c r="K164" s="166">
        <v>411.90499999999997</v>
      </c>
      <c r="L164" s="263">
        <v>0</v>
      </c>
      <c r="M164" s="264"/>
      <c r="N164" s="265">
        <f>ROUND(L164*K164,3)</f>
        <v>0</v>
      </c>
      <c r="O164" s="265"/>
      <c r="P164" s="265"/>
      <c r="Q164" s="265"/>
      <c r="R164" s="38"/>
      <c r="T164" s="168" t="s">
        <v>20</v>
      </c>
      <c r="U164" s="45" t="s">
        <v>44</v>
      </c>
      <c r="V164" s="37"/>
      <c r="W164" s="169">
        <f>V164*K164</f>
        <v>0</v>
      </c>
      <c r="X164" s="169">
        <v>2.2589999999999999E-2</v>
      </c>
      <c r="Y164" s="169">
        <f>X164*K164</f>
        <v>9.3049339499999988</v>
      </c>
      <c r="Z164" s="169">
        <v>0</v>
      </c>
      <c r="AA164" s="170">
        <f>Z164*K164</f>
        <v>0</v>
      </c>
      <c r="AR164" s="20" t="s">
        <v>155</v>
      </c>
      <c r="AT164" s="20" t="s">
        <v>151</v>
      </c>
      <c r="AU164" s="20" t="s">
        <v>129</v>
      </c>
      <c r="AY164" s="20" t="s">
        <v>150</v>
      </c>
      <c r="BE164" s="106">
        <f>IF(U164="základná",N164,0)</f>
        <v>0</v>
      </c>
      <c r="BF164" s="106">
        <f>IF(U164="znížená",N164,0)</f>
        <v>0</v>
      </c>
      <c r="BG164" s="106">
        <f>IF(U164="zákl. prenesená",N164,0)</f>
        <v>0</v>
      </c>
      <c r="BH164" s="106">
        <f>IF(U164="zníž. prenesená",N164,0)</f>
        <v>0</v>
      </c>
      <c r="BI164" s="106">
        <f>IF(U164="nulová",N164,0)</f>
        <v>0</v>
      </c>
      <c r="BJ164" s="20" t="s">
        <v>129</v>
      </c>
      <c r="BK164" s="171">
        <f>ROUND(L164*K164,3)</f>
        <v>0</v>
      </c>
      <c r="BL164" s="20" t="s">
        <v>155</v>
      </c>
      <c r="BM164" s="20" t="s">
        <v>239</v>
      </c>
    </row>
    <row r="165" spans="2:65" s="10" customFormat="1" ht="38.25" customHeight="1">
      <c r="B165" s="176"/>
      <c r="C165" s="177"/>
      <c r="D165" s="177"/>
      <c r="E165" s="178" t="s">
        <v>20</v>
      </c>
      <c r="F165" s="270" t="s">
        <v>240</v>
      </c>
      <c r="G165" s="271"/>
      <c r="H165" s="271"/>
      <c r="I165" s="271"/>
      <c r="J165" s="177"/>
      <c r="K165" s="179">
        <v>174.066</v>
      </c>
      <c r="L165" s="177"/>
      <c r="M165" s="177"/>
      <c r="N165" s="177"/>
      <c r="O165" s="177"/>
      <c r="P165" s="177"/>
      <c r="Q165" s="177"/>
      <c r="R165" s="180"/>
      <c r="T165" s="181"/>
      <c r="U165" s="177"/>
      <c r="V165" s="177"/>
      <c r="W165" s="177"/>
      <c r="X165" s="177"/>
      <c r="Y165" s="177"/>
      <c r="Z165" s="177"/>
      <c r="AA165" s="182"/>
      <c r="AT165" s="183" t="s">
        <v>209</v>
      </c>
      <c r="AU165" s="183" t="s">
        <v>129</v>
      </c>
      <c r="AV165" s="10" t="s">
        <v>129</v>
      </c>
      <c r="AW165" s="10" t="s">
        <v>33</v>
      </c>
      <c r="AX165" s="10" t="s">
        <v>77</v>
      </c>
      <c r="AY165" s="183" t="s">
        <v>150</v>
      </c>
    </row>
    <row r="166" spans="2:65" s="10" customFormat="1" ht="38.25" customHeight="1">
      <c r="B166" s="176"/>
      <c r="C166" s="177"/>
      <c r="D166" s="177"/>
      <c r="E166" s="178" t="s">
        <v>20</v>
      </c>
      <c r="F166" s="272" t="s">
        <v>241</v>
      </c>
      <c r="G166" s="273"/>
      <c r="H166" s="273"/>
      <c r="I166" s="273"/>
      <c r="J166" s="177"/>
      <c r="K166" s="179">
        <v>164.94</v>
      </c>
      <c r="L166" s="177"/>
      <c r="M166" s="177"/>
      <c r="N166" s="177"/>
      <c r="O166" s="177"/>
      <c r="P166" s="177"/>
      <c r="Q166" s="177"/>
      <c r="R166" s="180"/>
      <c r="T166" s="181"/>
      <c r="U166" s="177"/>
      <c r="V166" s="177"/>
      <c r="W166" s="177"/>
      <c r="X166" s="177"/>
      <c r="Y166" s="177"/>
      <c r="Z166" s="177"/>
      <c r="AA166" s="182"/>
      <c r="AT166" s="183" t="s">
        <v>209</v>
      </c>
      <c r="AU166" s="183" t="s">
        <v>129</v>
      </c>
      <c r="AV166" s="10" t="s">
        <v>129</v>
      </c>
      <c r="AW166" s="10" t="s">
        <v>33</v>
      </c>
      <c r="AX166" s="10" t="s">
        <v>77</v>
      </c>
      <c r="AY166" s="183" t="s">
        <v>150</v>
      </c>
    </row>
    <row r="167" spans="2:65" s="10" customFormat="1" ht="16.5" customHeight="1">
      <c r="B167" s="176"/>
      <c r="C167" s="177"/>
      <c r="D167" s="177"/>
      <c r="E167" s="178" t="s">
        <v>20</v>
      </c>
      <c r="F167" s="272" t="s">
        <v>242</v>
      </c>
      <c r="G167" s="273"/>
      <c r="H167" s="273"/>
      <c r="I167" s="273"/>
      <c r="J167" s="177"/>
      <c r="K167" s="179">
        <v>64.739000000000004</v>
      </c>
      <c r="L167" s="177"/>
      <c r="M167" s="177"/>
      <c r="N167" s="177"/>
      <c r="O167" s="177"/>
      <c r="P167" s="177"/>
      <c r="Q167" s="177"/>
      <c r="R167" s="180"/>
      <c r="T167" s="181"/>
      <c r="U167" s="177"/>
      <c r="V167" s="177"/>
      <c r="W167" s="177"/>
      <c r="X167" s="177"/>
      <c r="Y167" s="177"/>
      <c r="Z167" s="177"/>
      <c r="AA167" s="182"/>
      <c r="AT167" s="183" t="s">
        <v>209</v>
      </c>
      <c r="AU167" s="183" t="s">
        <v>129</v>
      </c>
      <c r="AV167" s="10" t="s">
        <v>129</v>
      </c>
      <c r="AW167" s="10" t="s">
        <v>33</v>
      </c>
      <c r="AX167" s="10" t="s">
        <v>77</v>
      </c>
      <c r="AY167" s="183" t="s">
        <v>150</v>
      </c>
    </row>
    <row r="168" spans="2:65" s="10" customFormat="1" ht="16.5" customHeight="1">
      <c r="B168" s="176"/>
      <c r="C168" s="177"/>
      <c r="D168" s="177"/>
      <c r="E168" s="178" t="s">
        <v>20</v>
      </c>
      <c r="F168" s="272" t="s">
        <v>243</v>
      </c>
      <c r="G168" s="273"/>
      <c r="H168" s="273"/>
      <c r="I168" s="273"/>
      <c r="J168" s="177"/>
      <c r="K168" s="179">
        <v>8.16</v>
      </c>
      <c r="L168" s="177"/>
      <c r="M168" s="177"/>
      <c r="N168" s="177"/>
      <c r="O168" s="177"/>
      <c r="P168" s="177"/>
      <c r="Q168" s="177"/>
      <c r="R168" s="180"/>
      <c r="T168" s="181"/>
      <c r="U168" s="177"/>
      <c r="V168" s="177"/>
      <c r="W168" s="177"/>
      <c r="X168" s="177"/>
      <c r="Y168" s="177"/>
      <c r="Z168" s="177"/>
      <c r="AA168" s="182"/>
      <c r="AT168" s="183" t="s">
        <v>209</v>
      </c>
      <c r="AU168" s="183" t="s">
        <v>129</v>
      </c>
      <c r="AV168" s="10" t="s">
        <v>129</v>
      </c>
      <c r="AW168" s="10" t="s">
        <v>33</v>
      </c>
      <c r="AX168" s="10" t="s">
        <v>77</v>
      </c>
      <c r="AY168" s="183" t="s">
        <v>150</v>
      </c>
    </row>
    <row r="169" spans="2:65" s="11" customFormat="1" ht="16.5" customHeight="1">
      <c r="B169" s="184"/>
      <c r="C169" s="185"/>
      <c r="D169" s="185"/>
      <c r="E169" s="186" t="s">
        <v>20</v>
      </c>
      <c r="F169" s="274" t="s">
        <v>222</v>
      </c>
      <c r="G169" s="275"/>
      <c r="H169" s="275"/>
      <c r="I169" s="275"/>
      <c r="J169" s="185"/>
      <c r="K169" s="187">
        <v>411.90499999999997</v>
      </c>
      <c r="L169" s="185"/>
      <c r="M169" s="185"/>
      <c r="N169" s="185"/>
      <c r="O169" s="185"/>
      <c r="P169" s="185"/>
      <c r="Q169" s="185"/>
      <c r="R169" s="188"/>
      <c r="T169" s="189"/>
      <c r="U169" s="185"/>
      <c r="V169" s="185"/>
      <c r="W169" s="185"/>
      <c r="X169" s="185"/>
      <c r="Y169" s="185"/>
      <c r="Z169" s="185"/>
      <c r="AA169" s="190"/>
      <c r="AT169" s="191" t="s">
        <v>209</v>
      </c>
      <c r="AU169" s="191" t="s">
        <v>129</v>
      </c>
      <c r="AV169" s="11" t="s">
        <v>155</v>
      </c>
      <c r="AW169" s="11" t="s">
        <v>33</v>
      </c>
      <c r="AX169" s="11" t="s">
        <v>82</v>
      </c>
      <c r="AY169" s="191" t="s">
        <v>150</v>
      </c>
    </row>
    <row r="170" spans="2:65" s="1" customFormat="1" ht="25.5" customHeight="1">
      <c r="B170" s="36"/>
      <c r="C170" s="163" t="s">
        <v>10</v>
      </c>
      <c r="D170" s="163" t="s">
        <v>151</v>
      </c>
      <c r="E170" s="164" t="s">
        <v>244</v>
      </c>
      <c r="F170" s="262" t="s">
        <v>245</v>
      </c>
      <c r="G170" s="262"/>
      <c r="H170" s="262"/>
      <c r="I170" s="262"/>
      <c r="J170" s="165" t="s">
        <v>163</v>
      </c>
      <c r="K170" s="166">
        <v>411.90499999999997</v>
      </c>
      <c r="L170" s="263">
        <v>0</v>
      </c>
      <c r="M170" s="264"/>
      <c r="N170" s="265">
        <f>ROUND(L170*K170,3)</f>
        <v>0</v>
      </c>
      <c r="O170" s="265"/>
      <c r="P170" s="265"/>
      <c r="Q170" s="265"/>
      <c r="R170" s="38"/>
      <c r="T170" s="168" t="s">
        <v>20</v>
      </c>
      <c r="U170" s="45" t="s">
        <v>44</v>
      </c>
      <c r="V170" s="37"/>
      <c r="W170" s="169">
        <f>V170*K170</f>
        <v>0</v>
      </c>
      <c r="X170" s="169">
        <v>3.4970000000000001E-2</v>
      </c>
      <c r="Y170" s="169">
        <f>X170*K170</f>
        <v>14.40431785</v>
      </c>
      <c r="Z170" s="169">
        <v>0</v>
      </c>
      <c r="AA170" s="170">
        <f>Z170*K170</f>
        <v>0</v>
      </c>
      <c r="AR170" s="20" t="s">
        <v>155</v>
      </c>
      <c r="AT170" s="20" t="s">
        <v>151</v>
      </c>
      <c r="AU170" s="20" t="s">
        <v>129</v>
      </c>
      <c r="AY170" s="20" t="s">
        <v>150</v>
      </c>
      <c r="BE170" s="106">
        <f>IF(U170="základná",N170,0)</f>
        <v>0</v>
      </c>
      <c r="BF170" s="106">
        <f>IF(U170="znížená",N170,0)</f>
        <v>0</v>
      </c>
      <c r="BG170" s="106">
        <f>IF(U170="zákl. prenesená",N170,0)</f>
        <v>0</v>
      </c>
      <c r="BH170" s="106">
        <f>IF(U170="zníž. prenesená",N170,0)</f>
        <v>0</v>
      </c>
      <c r="BI170" s="106">
        <f>IF(U170="nulová",N170,0)</f>
        <v>0</v>
      </c>
      <c r="BJ170" s="20" t="s">
        <v>129</v>
      </c>
      <c r="BK170" s="171">
        <f>ROUND(L170*K170,3)</f>
        <v>0</v>
      </c>
      <c r="BL170" s="20" t="s">
        <v>155</v>
      </c>
      <c r="BM170" s="20" t="s">
        <v>246</v>
      </c>
    </row>
    <row r="171" spans="2:65" s="1" customFormat="1" ht="38.25" customHeight="1">
      <c r="B171" s="36"/>
      <c r="C171" s="163" t="s">
        <v>247</v>
      </c>
      <c r="D171" s="163" t="s">
        <v>151</v>
      </c>
      <c r="E171" s="164" t="s">
        <v>248</v>
      </c>
      <c r="F171" s="262" t="s">
        <v>249</v>
      </c>
      <c r="G171" s="262"/>
      <c r="H171" s="262"/>
      <c r="I171" s="262"/>
      <c r="J171" s="165" t="s">
        <v>163</v>
      </c>
      <c r="K171" s="166">
        <v>60.4</v>
      </c>
      <c r="L171" s="263">
        <v>0</v>
      </c>
      <c r="M171" s="264"/>
      <c r="N171" s="265">
        <f>ROUND(L171*K171,3)</f>
        <v>0</v>
      </c>
      <c r="O171" s="265"/>
      <c r="P171" s="265"/>
      <c r="Q171" s="265"/>
      <c r="R171" s="38"/>
      <c r="T171" s="168" t="s">
        <v>20</v>
      </c>
      <c r="U171" s="45" t="s">
        <v>44</v>
      </c>
      <c r="V171" s="37"/>
      <c r="W171" s="169">
        <f>V171*K171</f>
        <v>0</v>
      </c>
      <c r="X171" s="169">
        <v>1E-4</v>
      </c>
      <c r="Y171" s="169">
        <f>X171*K171</f>
        <v>6.0400000000000002E-3</v>
      </c>
      <c r="Z171" s="169">
        <v>0</v>
      </c>
      <c r="AA171" s="170">
        <f>Z171*K171</f>
        <v>0</v>
      </c>
      <c r="AR171" s="20" t="s">
        <v>155</v>
      </c>
      <c r="AT171" s="20" t="s">
        <v>151</v>
      </c>
      <c r="AU171" s="20" t="s">
        <v>129</v>
      </c>
      <c r="AY171" s="20" t="s">
        <v>150</v>
      </c>
      <c r="BE171" s="106">
        <f>IF(U171="základná",N171,0)</f>
        <v>0</v>
      </c>
      <c r="BF171" s="106">
        <f>IF(U171="znížená",N171,0)</f>
        <v>0</v>
      </c>
      <c r="BG171" s="106">
        <f>IF(U171="zákl. prenesená",N171,0)</f>
        <v>0</v>
      </c>
      <c r="BH171" s="106">
        <f>IF(U171="zníž. prenesená",N171,0)</f>
        <v>0</v>
      </c>
      <c r="BI171" s="106">
        <f>IF(U171="nulová",N171,0)</f>
        <v>0</v>
      </c>
      <c r="BJ171" s="20" t="s">
        <v>129</v>
      </c>
      <c r="BK171" s="171">
        <f>ROUND(L171*K171,3)</f>
        <v>0</v>
      </c>
      <c r="BL171" s="20" t="s">
        <v>155</v>
      </c>
      <c r="BM171" s="20" t="s">
        <v>250</v>
      </c>
    </row>
    <row r="172" spans="2:65" s="1" customFormat="1" ht="38.25" customHeight="1">
      <c r="B172" s="36"/>
      <c r="C172" s="163" t="s">
        <v>251</v>
      </c>
      <c r="D172" s="163" t="s">
        <v>151</v>
      </c>
      <c r="E172" s="164" t="s">
        <v>252</v>
      </c>
      <c r="F172" s="262" t="s">
        <v>253</v>
      </c>
      <c r="G172" s="262"/>
      <c r="H172" s="262"/>
      <c r="I172" s="262"/>
      <c r="J172" s="165" t="s">
        <v>154</v>
      </c>
      <c r="K172" s="166">
        <v>7.9980000000000002</v>
      </c>
      <c r="L172" s="263">
        <v>0</v>
      </c>
      <c r="M172" s="264"/>
      <c r="N172" s="265">
        <f>ROUND(L172*K172,3)</f>
        <v>0</v>
      </c>
      <c r="O172" s="265"/>
      <c r="P172" s="265"/>
      <c r="Q172" s="265"/>
      <c r="R172" s="38"/>
      <c r="T172" s="168" t="s">
        <v>20</v>
      </c>
      <c r="U172" s="45" t="s">
        <v>44</v>
      </c>
      <c r="V172" s="37"/>
      <c r="W172" s="169">
        <f>V172*K172</f>
        <v>0</v>
      </c>
      <c r="X172" s="169">
        <v>1.837</v>
      </c>
      <c r="Y172" s="169">
        <f>X172*K172</f>
        <v>14.692326</v>
      </c>
      <c r="Z172" s="169">
        <v>0</v>
      </c>
      <c r="AA172" s="170">
        <f>Z172*K172</f>
        <v>0</v>
      </c>
      <c r="AR172" s="20" t="s">
        <v>155</v>
      </c>
      <c r="AT172" s="20" t="s">
        <v>151</v>
      </c>
      <c r="AU172" s="20" t="s">
        <v>129</v>
      </c>
      <c r="AY172" s="20" t="s">
        <v>150</v>
      </c>
      <c r="BE172" s="106">
        <f>IF(U172="základná",N172,0)</f>
        <v>0</v>
      </c>
      <c r="BF172" s="106">
        <f>IF(U172="znížená",N172,0)</f>
        <v>0</v>
      </c>
      <c r="BG172" s="106">
        <f>IF(U172="zákl. prenesená",N172,0)</f>
        <v>0</v>
      </c>
      <c r="BH172" s="106">
        <f>IF(U172="zníž. prenesená",N172,0)</f>
        <v>0</v>
      </c>
      <c r="BI172" s="106">
        <f>IF(U172="nulová",N172,0)</f>
        <v>0</v>
      </c>
      <c r="BJ172" s="20" t="s">
        <v>129</v>
      </c>
      <c r="BK172" s="171">
        <f>ROUND(L172*K172,3)</f>
        <v>0</v>
      </c>
      <c r="BL172" s="20" t="s">
        <v>155</v>
      </c>
      <c r="BM172" s="20" t="s">
        <v>254</v>
      </c>
    </row>
    <row r="173" spans="2:65" s="10" customFormat="1" ht="16.5" customHeight="1">
      <c r="B173" s="176"/>
      <c r="C173" s="177"/>
      <c r="D173" s="177"/>
      <c r="E173" s="178" t="s">
        <v>20</v>
      </c>
      <c r="F173" s="270" t="s">
        <v>255</v>
      </c>
      <c r="G173" s="271"/>
      <c r="H173" s="271"/>
      <c r="I173" s="271"/>
      <c r="J173" s="177"/>
      <c r="K173" s="179">
        <v>7.9980000000000002</v>
      </c>
      <c r="L173" s="177"/>
      <c r="M173" s="177"/>
      <c r="N173" s="177"/>
      <c r="O173" s="177"/>
      <c r="P173" s="177"/>
      <c r="Q173" s="177"/>
      <c r="R173" s="180"/>
      <c r="T173" s="181"/>
      <c r="U173" s="177"/>
      <c r="V173" s="177"/>
      <c r="W173" s="177"/>
      <c r="X173" s="177"/>
      <c r="Y173" s="177"/>
      <c r="Z173" s="177"/>
      <c r="AA173" s="182"/>
      <c r="AT173" s="183" t="s">
        <v>209</v>
      </c>
      <c r="AU173" s="183" t="s">
        <v>129</v>
      </c>
      <c r="AV173" s="10" t="s">
        <v>129</v>
      </c>
      <c r="AW173" s="10" t="s">
        <v>33</v>
      </c>
      <c r="AX173" s="10" t="s">
        <v>82</v>
      </c>
      <c r="AY173" s="183" t="s">
        <v>150</v>
      </c>
    </row>
    <row r="174" spans="2:65" s="1" customFormat="1" ht="25.5" customHeight="1">
      <c r="B174" s="36"/>
      <c r="C174" s="163" t="s">
        <v>256</v>
      </c>
      <c r="D174" s="163" t="s">
        <v>151</v>
      </c>
      <c r="E174" s="164" t="s">
        <v>257</v>
      </c>
      <c r="F174" s="262" t="s">
        <v>258</v>
      </c>
      <c r="G174" s="262"/>
      <c r="H174" s="262"/>
      <c r="I174" s="262"/>
      <c r="J174" s="165" t="s">
        <v>163</v>
      </c>
      <c r="K174" s="166">
        <v>79.98</v>
      </c>
      <c r="L174" s="263">
        <v>0</v>
      </c>
      <c r="M174" s="264"/>
      <c r="N174" s="265">
        <f>ROUND(L174*K174,3)</f>
        <v>0</v>
      </c>
      <c r="O174" s="265"/>
      <c r="P174" s="265"/>
      <c r="Q174" s="265"/>
      <c r="R174" s="38"/>
      <c r="T174" s="168" t="s">
        <v>20</v>
      </c>
      <c r="U174" s="45" t="s">
        <v>44</v>
      </c>
      <c r="V174" s="37"/>
      <c r="W174" s="169">
        <f>V174*K174</f>
        <v>0</v>
      </c>
      <c r="X174" s="169">
        <v>1E-3</v>
      </c>
      <c r="Y174" s="169">
        <f>X174*K174</f>
        <v>7.9980000000000009E-2</v>
      </c>
      <c r="Z174" s="169">
        <v>0</v>
      </c>
      <c r="AA174" s="170">
        <f>Z174*K174</f>
        <v>0</v>
      </c>
      <c r="AR174" s="20" t="s">
        <v>155</v>
      </c>
      <c r="AT174" s="20" t="s">
        <v>151</v>
      </c>
      <c r="AU174" s="20" t="s">
        <v>129</v>
      </c>
      <c r="AY174" s="20" t="s">
        <v>150</v>
      </c>
      <c r="BE174" s="106">
        <f>IF(U174="základná",N174,0)</f>
        <v>0</v>
      </c>
      <c r="BF174" s="106">
        <f>IF(U174="znížená",N174,0)</f>
        <v>0</v>
      </c>
      <c r="BG174" s="106">
        <f>IF(U174="zákl. prenesená",N174,0)</f>
        <v>0</v>
      </c>
      <c r="BH174" s="106">
        <f>IF(U174="zníž. prenesená",N174,0)</f>
        <v>0</v>
      </c>
      <c r="BI174" s="106">
        <f>IF(U174="nulová",N174,0)</f>
        <v>0</v>
      </c>
      <c r="BJ174" s="20" t="s">
        <v>129</v>
      </c>
      <c r="BK174" s="171">
        <f>ROUND(L174*K174,3)</f>
        <v>0</v>
      </c>
      <c r="BL174" s="20" t="s">
        <v>155</v>
      </c>
      <c r="BM174" s="20" t="s">
        <v>259</v>
      </c>
    </row>
    <row r="175" spans="2:65" s="10" customFormat="1" ht="16.5" customHeight="1">
      <c r="B175" s="176"/>
      <c r="C175" s="177"/>
      <c r="D175" s="177"/>
      <c r="E175" s="178" t="s">
        <v>20</v>
      </c>
      <c r="F175" s="270" t="s">
        <v>260</v>
      </c>
      <c r="G175" s="271"/>
      <c r="H175" s="271"/>
      <c r="I175" s="271"/>
      <c r="J175" s="177"/>
      <c r="K175" s="179">
        <v>79.98</v>
      </c>
      <c r="L175" s="177"/>
      <c r="M175" s="177"/>
      <c r="N175" s="177"/>
      <c r="O175" s="177"/>
      <c r="P175" s="177"/>
      <c r="Q175" s="177"/>
      <c r="R175" s="180"/>
      <c r="T175" s="181"/>
      <c r="U175" s="177"/>
      <c r="V175" s="177"/>
      <c r="W175" s="177"/>
      <c r="X175" s="177"/>
      <c r="Y175" s="177"/>
      <c r="Z175" s="177"/>
      <c r="AA175" s="182"/>
      <c r="AT175" s="183" t="s">
        <v>209</v>
      </c>
      <c r="AU175" s="183" t="s">
        <v>129</v>
      </c>
      <c r="AV175" s="10" t="s">
        <v>129</v>
      </c>
      <c r="AW175" s="10" t="s">
        <v>33</v>
      </c>
      <c r="AX175" s="10" t="s">
        <v>82</v>
      </c>
      <c r="AY175" s="183" t="s">
        <v>150</v>
      </c>
    </row>
    <row r="176" spans="2:65" s="1" customFormat="1" ht="25.5" customHeight="1">
      <c r="B176" s="36"/>
      <c r="C176" s="172" t="s">
        <v>261</v>
      </c>
      <c r="D176" s="172" t="s">
        <v>165</v>
      </c>
      <c r="E176" s="173" t="s">
        <v>262</v>
      </c>
      <c r="F176" s="266" t="s">
        <v>263</v>
      </c>
      <c r="G176" s="266"/>
      <c r="H176" s="266"/>
      <c r="I176" s="266"/>
      <c r="J176" s="174" t="s">
        <v>202</v>
      </c>
      <c r="K176" s="175">
        <v>2166.9459999999999</v>
      </c>
      <c r="L176" s="267">
        <v>0</v>
      </c>
      <c r="M176" s="268"/>
      <c r="N176" s="269">
        <f>ROUND(L176*K176,3)</f>
        <v>0</v>
      </c>
      <c r="O176" s="265"/>
      <c r="P176" s="265"/>
      <c r="Q176" s="265"/>
      <c r="R176" s="38"/>
      <c r="T176" s="168" t="s">
        <v>20</v>
      </c>
      <c r="U176" s="45" t="s">
        <v>44</v>
      </c>
      <c r="V176" s="37"/>
      <c r="W176" s="169">
        <f>V176*K176</f>
        <v>0</v>
      </c>
      <c r="X176" s="169">
        <v>4.1000000000000003E-3</v>
      </c>
      <c r="Y176" s="169">
        <f>X176*K176</f>
        <v>8.8844785999999996</v>
      </c>
      <c r="Z176" s="169">
        <v>0</v>
      </c>
      <c r="AA176" s="170">
        <f>Z176*K176</f>
        <v>0</v>
      </c>
      <c r="AR176" s="20" t="s">
        <v>169</v>
      </c>
      <c r="AT176" s="20" t="s">
        <v>165</v>
      </c>
      <c r="AU176" s="20" t="s">
        <v>129</v>
      </c>
      <c r="AY176" s="20" t="s">
        <v>150</v>
      </c>
      <c r="BE176" s="106">
        <f>IF(U176="základná",N176,0)</f>
        <v>0</v>
      </c>
      <c r="BF176" s="106">
        <f>IF(U176="znížená",N176,0)</f>
        <v>0</v>
      </c>
      <c r="BG176" s="106">
        <f>IF(U176="zákl. prenesená",N176,0)</f>
        <v>0</v>
      </c>
      <c r="BH176" s="106">
        <f>IF(U176="zníž. prenesená",N176,0)</f>
        <v>0</v>
      </c>
      <c r="BI176" s="106">
        <f>IF(U176="nulová",N176,0)</f>
        <v>0</v>
      </c>
      <c r="BJ176" s="20" t="s">
        <v>129</v>
      </c>
      <c r="BK176" s="171">
        <f>ROUND(L176*K176,3)</f>
        <v>0</v>
      </c>
      <c r="BL176" s="20" t="s">
        <v>155</v>
      </c>
      <c r="BM176" s="20" t="s">
        <v>264</v>
      </c>
    </row>
    <row r="177" spans="2:65" s="10" customFormat="1" ht="16.5" customHeight="1">
      <c r="B177" s="176"/>
      <c r="C177" s="177"/>
      <c r="D177" s="177"/>
      <c r="E177" s="178" t="s">
        <v>20</v>
      </c>
      <c r="F177" s="270" t="s">
        <v>265</v>
      </c>
      <c r="G177" s="271"/>
      <c r="H177" s="271"/>
      <c r="I177" s="271"/>
      <c r="J177" s="177"/>
      <c r="K177" s="179">
        <v>1969.951</v>
      </c>
      <c r="L177" s="177"/>
      <c r="M177" s="177"/>
      <c r="N177" s="177"/>
      <c r="O177" s="177"/>
      <c r="P177" s="177"/>
      <c r="Q177" s="177"/>
      <c r="R177" s="180"/>
      <c r="T177" s="181"/>
      <c r="U177" s="177"/>
      <c r="V177" s="177"/>
      <c r="W177" s="177"/>
      <c r="X177" s="177"/>
      <c r="Y177" s="177"/>
      <c r="Z177" s="177"/>
      <c r="AA177" s="182"/>
      <c r="AT177" s="183" t="s">
        <v>209</v>
      </c>
      <c r="AU177" s="183" t="s">
        <v>129</v>
      </c>
      <c r="AV177" s="10" t="s">
        <v>129</v>
      </c>
      <c r="AW177" s="10" t="s">
        <v>33</v>
      </c>
      <c r="AX177" s="10" t="s">
        <v>82</v>
      </c>
      <c r="AY177" s="183" t="s">
        <v>150</v>
      </c>
    </row>
    <row r="178" spans="2:65" s="9" customFormat="1" ht="29.85" customHeight="1">
      <c r="B178" s="152"/>
      <c r="C178" s="153"/>
      <c r="D178" s="162" t="s">
        <v>110</v>
      </c>
      <c r="E178" s="162"/>
      <c r="F178" s="162"/>
      <c r="G178" s="162"/>
      <c r="H178" s="162"/>
      <c r="I178" s="162"/>
      <c r="J178" s="162"/>
      <c r="K178" s="162"/>
      <c r="L178" s="162"/>
      <c r="M178" s="162"/>
      <c r="N178" s="282">
        <f>BK178</f>
        <v>0</v>
      </c>
      <c r="O178" s="283"/>
      <c r="P178" s="283"/>
      <c r="Q178" s="283"/>
      <c r="R178" s="155"/>
      <c r="T178" s="156"/>
      <c r="U178" s="153"/>
      <c r="V178" s="153"/>
      <c r="W178" s="157">
        <f>SUM(W179:W186)</f>
        <v>0</v>
      </c>
      <c r="X178" s="153"/>
      <c r="Y178" s="157">
        <f>SUM(Y179:Y186)</f>
        <v>11.090249999999999</v>
      </c>
      <c r="Z178" s="153"/>
      <c r="AA178" s="158">
        <f>SUM(AA179:AA186)</f>
        <v>9.6</v>
      </c>
      <c r="AR178" s="159" t="s">
        <v>82</v>
      </c>
      <c r="AT178" s="160" t="s">
        <v>76</v>
      </c>
      <c r="AU178" s="160" t="s">
        <v>82</v>
      </c>
      <c r="AY178" s="159" t="s">
        <v>150</v>
      </c>
      <c r="BK178" s="161">
        <f>SUM(BK179:BK186)</f>
        <v>0</v>
      </c>
    </row>
    <row r="179" spans="2:65" s="1" customFormat="1" ht="38.25" customHeight="1">
      <c r="B179" s="36"/>
      <c r="C179" s="163" t="s">
        <v>266</v>
      </c>
      <c r="D179" s="163" t="s">
        <v>151</v>
      </c>
      <c r="E179" s="164" t="s">
        <v>267</v>
      </c>
      <c r="F179" s="262" t="s">
        <v>268</v>
      </c>
      <c r="G179" s="262"/>
      <c r="H179" s="262"/>
      <c r="I179" s="262"/>
      <c r="J179" s="165" t="s">
        <v>269</v>
      </c>
      <c r="K179" s="166">
        <v>1</v>
      </c>
      <c r="L179" s="263">
        <v>0</v>
      </c>
      <c r="M179" s="264"/>
      <c r="N179" s="265">
        <f t="shared" ref="N179:N186" si="15">ROUND(L179*K179,3)</f>
        <v>0</v>
      </c>
      <c r="O179" s="265"/>
      <c r="P179" s="265"/>
      <c r="Q179" s="265"/>
      <c r="R179" s="38"/>
      <c r="T179" s="168" t="s">
        <v>20</v>
      </c>
      <c r="U179" s="45" t="s">
        <v>44</v>
      </c>
      <c r="V179" s="37"/>
      <c r="W179" s="169">
        <f t="shared" ref="W179:W186" si="16">V179*K179</f>
        <v>0</v>
      </c>
      <c r="X179" s="169">
        <v>0.5</v>
      </c>
      <c r="Y179" s="169">
        <f t="shared" ref="Y179:Y186" si="17">X179*K179</f>
        <v>0.5</v>
      </c>
      <c r="Z179" s="169">
        <v>0</v>
      </c>
      <c r="AA179" s="170">
        <f t="shared" ref="AA179:AA186" si="18">Z179*K179</f>
        <v>0</v>
      </c>
      <c r="AR179" s="20" t="s">
        <v>155</v>
      </c>
      <c r="AT179" s="20" t="s">
        <v>151</v>
      </c>
      <c r="AU179" s="20" t="s">
        <v>129</v>
      </c>
      <c r="AY179" s="20" t="s">
        <v>150</v>
      </c>
      <c r="BE179" s="106">
        <f t="shared" ref="BE179:BE186" si="19">IF(U179="základná",N179,0)</f>
        <v>0</v>
      </c>
      <c r="BF179" s="106">
        <f t="shared" ref="BF179:BF186" si="20">IF(U179="znížená",N179,0)</f>
        <v>0</v>
      </c>
      <c r="BG179" s="106">
        <f t="shared" ref="BG179:BG186" si="21">IF(U179="zákl. prenesená",N179,0)</f>
        <v>0</v>
      </c>
      <c r="BH179" s="106">
        <f t="shared" ref="BH179:BH186" si="22">IF(U179="zníž. prenesená",N179,0)</f>
        <v>0</v>
      </c>
      <c r="BI179" s="106">
        <f t="shared" ref="BI179:BI186" si="23">IF(U179="nulová",N179,0)</f>
        <v>0</v>
      </c>
      <c r="BJ179" s="20" t="s">
        <v>129</v>
      </c>
      <c r="BK179" s="171">
        <f t="shared" ref="BK179:BK186" si="24">ROUND(L179*K179,3)</f>
        <v>0</v>
      </c>
      <c r="BL179" s="20" t="s">
        <v>155</v>
      </c>
      <c r="BM179" s="20" t="s">
        <v>270</v>
      </c>
    </row>
    <row r="180" spans="2:65" s="1" customFormat="1" ht="25.5" customHeight="1">
      <c r="B180" s="36"/>
      <c r="C180" s="163" t="s">
        <v>271</v>
      </c>
      <c r="D180" s="163" t="s">
        <v>151</v>
      </c>
      <c r="E180" s="164" t="s">
        <v>272</v>
      </c>
      <c r="F180" s="262" t="s">
        <v>273</v>
      </c>
      <c r="G180" s="262"/>
      <c r="H180" s="262"/>
      <c r="I180" s="262"/>
      <c r="J180" s="165" t="s">
        <v>269</v>
      </c>
      <c r="K180" s="166">
        <v>1</v>
      </c>
      <c r="L180" s="263">
        <v>0</v>
      </c>
      <c r="M180" s="264"/>
      <c r="N180" s="265">
        <f t="shared" si="15"/>
        <v>0</v>
      </c>
      <c r="O180" s="265"/>
      <c r="P180" s="265"/>
      <c r="Q180" s="265"/>
      <c r="R180" s="38"/>
      <c r="T180" s="168" t="s">
        <v>20</v>
      </c>
      <c r="U180" s="45" t="s">
        <v>44</v>
      </c>
      <c r="V180" s="37"/>
      <c r="W180" s="169">
        <f t="shared" si="16"/>
        <v>0</v>
      </c>
      <c r="X180" s="169">
        <v>0</v>
      </c>
      <c r="Y180" s="169">
        <f t="shared" si="17"/>
        <v>0</v>
      </c>
      <c r="Z180" s="169">
        <v>0</v>
      </c>
      <c r="AA180" s="170">
        <f t="shared" si="18"/>
        <v>0</v>
      </c>
      <c r="AR180" s="20" t="s">
        <v>155</v>
      </c>
      <c r="AT180" s="20" t="s">
        <v>151</v>
      </c>
      <c r="AU180" s="20" t="s">
        <v>129</v>
      </c>
      <c r="AY180" s="20" t="s">
        <v>150</v>
      </c>
      <c r="BE180" s="106">
        <f t="shared" si="19"/>
        <v>0</v>
      </c>
      <c r="BF180" s="106">
        <f t="shared" si="20"/>
        <v>0</v>
      </c>
      <c r="BG180" s="106">
        <f t="shared" si="21"/>
        <v>0</v>
      </c>
      <c r="BH180" s="106">
        <f t="shared" si="22"/>
        <v>0</v>
      </c>
      <c r="BI180" s="106">
        <f t="shared" si="23"/>
        <v>0</v>
      </c>
      <c r="BJ180" s="20" t="s">
        <v>129</v>
      </c>
      <c r="BK180" s="171">
        <f t="shared" si="24"/>
        <v>0</v>
      </c>
      <c r="BL180" s="20" t="s">
        <v>155</v>
      </c>
      <c r="BM180" s="20" t="s">
        <v>274</v>
      </c>
    </row>
    <row r="181" spans="2:65" s="1" customFormat="1" ht="16.5" customHeight="1">
      <c r="B181" s="36"/>
      <c r="C181" s="163" t="s">
        <v>275</v>
      </c>
      <c r="D181" s="163" t="s">
        <v>151</v>
      </c>
      <c r="E181" s="164" t="s">
        <v>276</v>
      </c>
      <c r="F181" s="262" t="s">
        <v>277</v>
      </c>
      <c r="G181" s="262"/>
      <c r="H181" s="262"/>
      <c r="I181" s="262"/>
      <c r="J181" s="165" t="s">
        <v>269</v>
      </c>
      <c r="K181" s="166">
        <v>1</v>
      </c>
      <c r="L181" s="263">
        <v>0</v>
      </c>
      <c r="M181" s="264"/>
      <c r="N181" s="265">
        <f t="shared" si="15"/>
        <v>0</v>
      </c>
      <c r="O181" s="265"/>
      <c r="P181" s="265"/>
      <c r="Q181" s="265"/>
      <c r="R181" s="38"/>
      <c r="T181" s="168" t="s">
        <v>20</v>
      </c>
      <c r="U181" s="45" t="s">
        <v>44</v>
      </c>
      <c r="V181" s="37"/>
      <c r="W181" s="169">
        <f t="shared" si="16"/>
        <v>0</v>
      </c>
      <c r="X181" s="169">
        <v>0.32</v>
      </c>
      <c r="Y181" s="169">
        <f t="shared" si="17"/>
        <v>0.32</v>
      </c>
      <c r="Z181" s="169">
        <v>0</v>
      </c>
      <c r="AA181" s="170">
        <f t="shared" si="18"/>
        <v>0</v>
      </c>
      <c r="AR181" s="20" t="s">
        <v>155</v>
      </c>
      <c r="AT181" s="20" t="s">
        <v>151</v>
      </c>
      <c r="AU181" s="20" t="s">
        <v>129</v>
      </c>
      <c r="AY181" s="20" t="s">
        <v>150</v>
      </c>
      <c r="BE181" s="106">
        <f t="shared" si="19"/>
        <v>0</v>
      </c>
      <c r="BF181" s="106">
        <f t="shared" si="20"/>
        <v>0</v>
      </c>
      <c r="BG181" s="106">
        <f t="shared" si="21"/>
        <v>0</v>
      </c>
      <c r="BH181" s="106">
        <f t="shared" si="22"/>
        <v>0</v>
      </c>
      <c r="BI181" s="106">
        <f t="shared" si="23"/>
        <v>0</v>
      </c>
      <c r="BJ181" s="20" t="s">
        <v>129</v>
      </c>
      <c r="BK181" s="171">
        <f t="shared" si="24"/>
        <v>0</v>
      </c>
      <c r="BL181" s="20" t="s">
        <v>155</v>
      </c>
      <c r="BM181" s="20" t="s">
        <v>278</v>
      </c>
    </row>
    <row r="182" spans="2:65" s="1" customFormat="1" ht="25.5" customHeight="1">
      <c r="B182" s="36"/>
      <c r="C182" s="163" t="s">
        <v>279</v>
      </c>
      <c r="D182" s="163" t="s">
        <v>151</v>
      </c>
      <c r="E182" s="164" t="s">
        <v>280</v>
      </c>
      <c r="F182" s="262" t="s">
        <v>281</v>
      </c>
      <c r="G182" s="262"/>
      <c r="H182" s="262"/>
      <c r="I182" s="262"/>
      <c r="J182" s="165" t="s">
        <v>269</v>
      </c>
      <c r="K182" s="166">
        <v>1</v>
      </c>
      <c r="L182" s="263">
        <v>0</v>
      </c>
      <c r="M182" s="264"/>
      <c r="N182" s="265">
        <f t="shared" si="15"/>
        <v>0</v>
      </c>
      <c r="O182" s="265"/>
      <c r="P182" s="265"/>
      <c r="Q182" s="265"/>
      <c r="R182" s="38"/>
      <c r="T182" s="168" t="s">
        <v>20</v>
      </c>
      <c r="U182" s="45" t="s">
        <v>44</v>
      </c>
      <c r="V182" s="37"/>
      <c r="W182" s="169">
        <f t="shared" si="16"/>
        <v>0</v>
      </c>
      <c r="X182" s="169">
        <v>0.32</v>
      </c>
      <c r="Y182" s="169">
        <f t="shared" si="17"/>
        <v>0.32</v>
      </c>
      <c r="Z182" s="169">
        <v>0</v>
      </c>
      <c r="AA182" s="170">
        <f t="shared" si="18"/>
        <v>0</v>
      </c>
      <c r="AR182" s="20" t="s">
        <v>155</v>
      </c>
      <c r="AT182" s="20" t="s">
        <v>151</v>
      </c>
      <c r="AU182" s="20" t="s">
        <v>129</v>
      </c>
      <c r="AY182" s="20" t="s">
        <v>150</v>
      </c>
      <c r="BE182" s="106">
        <f t="shared" si="19"/>
        <v>0</v>
      </c>
      <c r="BF182" s="106">
        <f t="shared" si="20"/>
        <v>0</v>
      </c>
      <c r="BG182" s="106">
        <f t="shared" si="21"/>
        <v>0</v>
      </c>
      <c r="BH182" s="106">
        <f t="shared" si="22"/>
        <v>0</v>
      </c>
      <c r="BI182" s="106">
        <f t="shared" si="23"/>
        <v>0</v>
      </c>
      <c r="BJ182" s="20" t="s">
        <v>129</v>
      </c>
      <c r="BK182" s="171">
        <f t="shared" si="24"/>
        <v>0</v>
      </c>
      <c r="BL182" s="20" t="s">
        <v>155</v>
      </c>
      <c r="BM182" s="20" t="s">
        <v>282</v>
      </c>
    </row>
    <row r="183" spans="2:65" s="1" customFormat="1" ht="25.5" customHeight="1">
      <c r="B183" s="36"/>
      <c r="C183" s="163" t="s">
        <v>283</v>
      </c>
      <c r="D183" s="163" t="s">
        <v>151</v>
      </c>
      <c r="E183" s="164" t="s">
        <v>284</v>
      </c>
      <c r="F183" s="262" t="s">
        <v>285</v>
      </c>
      <c r="G183" s="262"/>
      <c r="H183" s="262"/>
      <c r="I183" s="262"/>
      <c r="J183" s="165" t="s">
        <v>269</v>
      </c>
      <c r="K183" s="166">
        <v>1</v>
      </c>
      <c r="L183" s="263">
        <v>0</v>
      </c>
      <c r="M183" s="264"/>
      <c r="N183" s="265">
        <f t="shared" si="15"/>
        <v>0</v>
      </c>
      <c r="O183" s="265"/>
      <c r="P183" s="265"/>
      <c r="Q183" s="265"/>
      <c r="R183" s="38"/>
      <c r="T183" s="168" t="s">
        <v>20</v>
      </c>
      <c r="U183" s="45" t="s">
        <v>44</v>
      </c>
      <c r="V183" s="37"/>
      <c r="W183" s="169">
        <f t="shared" si="16"/>
        <v>0</v>
      </c>
      <c r="X183" s="169">
        <v>9.6</v>
      </c>
      <c r="Y183" s="169">
        <f t="shared" si="17"/>
        <v>9.6</v>
      </c>
      <c r="Z183" s="169">
        <v>9.6</v>
      </c>
      <c r="AA183" s="170">
        <f t="shared" si="18"/>
        <v>9.6</v>
      </c>
      <c r="AR183" s="20" t="s">
        <v>155</v>
      </c>
      <c r="AT183" s="20" t="s">
        <v>151</v>
      </c>
      <c r="AU183" s="20" t="s">
        <v>129</v>
      </c>
      <c r="AY183" s="20" t="s">
        <v>150</v>
      </c>
      <c r="BE183" s="106">
        <f t="shared" si="19"/>
        <v>0</v>
      </c>
      <c r="BF183" s="106">
        <f t="shared" si="20"/>
        <v>0</v>
      </c>
      <c r="BG183" s="106">
        <f t="shared" si="21"/>
        <v>0</v>
      </c>
      <c r="BH183" s="106">
        <f t="shared" si="22"/>
        <v>0</v>
      </c>
      <c r="BI183" s="106">
        <f t="shared" si="23"/>
        <v>0</v>
      </c>
      <c r="BJ183" s="20" t="s">
        <v>129</v>
      </c>
      <c r="BK183" s="171">
        <f t="shared" si="24"/>
        <v>0</v>
      </c>
      <c r="BL183" s="20" t="s">
        <v>155</v>
      </c>
      <c r="BM183" s="20" t="s">
        <v>286</v>
      </c>
    </row>
    <row r="184" spans="2:65" s="1" customFormat="1" ht="38.25" customHeight="1">
      <c r="B184" s="36"/>
      <c r="C184" s="163" t="s">
        <v>287</v>
      </c>
      <c r="D184" s="163" t="s">
        <v>151</v>
      </c>
      <c r="E184" s="164" t="s">
        <v>288</v>
      </c>
      <c r="F184" s="262" t="s">
        <v>289</v>
      </c>
      <c r="G184" s="262"/>
      <c r="H184" s="262"/>
      <c r="I184" s="262"/>
      <c r="J184" s="165" t="s">
        <v>269</v>
      </c>
      <c r="K184" s="166">
        <v>1</v>
      </c>
      <c r="L184" s="263">
        <v>0</v>
      </c>
      <c r="M184" s="264"/>
      <c r="N184" s="265">
        <f t="shared" si="15"/>
        <v>0</v>
      </c>
      <c r="O184" s="265"/>
      <c r="P184" s="265"/>
      <c r="Q184" s="265"/>
      <c r="R184" s="38"/>
      <c r="T184" s="168" t="s">
        <v>20</v>
      </c>
      <c r="U184" s="45" t="s">
        <v>44</v>
      </c>
      <c r="V184" s="37"/>
      <c r="W184" s="169">
        <f t="shared" si="16"/>
        <v>0</v>
      </c>
      <c r="X184" s="169">
        <v>2.5000000000000001E-4</v>
      </c>
      <c r="Y184" s="169">
        <f t="shared" si="17"/>
        <v>2.5000000000000001E-4</v>
      </c>
      <c r="Z184" s="169">
        <v>0</v>
      </c>
      <c r="AA184" s="170">
        <f t="shared" si="18"/>
        <v>0</v>
      </c>
      <c r="AR184" s="20" t="s">
        <v>155</v>
      </c>
      <c r="AT184" s="20" t="s">
        <v>151</v>
      </c>
      <c r="AU184" s="20" t="s">
        <v>129</v>
      </c>
      <c r="AY184" s="20" t="s">
        <v>150</v>
      </c>
      <c r="BE184" s="106">
        <f t="shared" si="19"/>
        <v>0</v>
      </c>
      <c r="BF184" s="106">
        <f t="shared" si="20"/>
        <v>0</v>
      </c>
      <c r="BG184" s="106">
        <f t="shared" si="21"/>
        <v>0</v>
      </c>
      <c r="BH184" s="106">
        <f t="shared" si="22"/>
        <v>0</v>
      </c>
      <c r="BI184" s="106">
        <f t="shared" si="23"/>
        <v>0</v>
      </c>
      <c r="BJ184" s="20" t="s">
        <v>129</v>
      </c>
      <c r="BK184" s="171">
        <f t="shared" si="24"/>
        <v>0</v>
      </c>
      <c r="BL184" s="20" t="s">
        <v>155</v>
      </c>
      <c r="BM184" s="20" t="s">
        <v>290</v>
      </c>
    </row>
    <row r="185" spans="2:65" s="1" customFormat="1" ht="38.25" customHeight="1">
      <c r="B185" s="36"/>
      <c r="C185" s="163" t="s">
        <v>291</v>
      </c>
      <c r="D185" s="163" t="s">
        <v>151</v>
      </c>
      <c r="E185" s="164" t="s">
        <v>292</v>
      </c>
      <c r="F185" s="262" t="s">
        <v>293</v>
      </c>
      <c r="G185" s="262"/>
      <c r="H185" s="262"/>
      <c r="I185" s="262"/>
      <c r="J185" s="165" t="s">
        <v>269</v>
      </c>
      <c r="K185" s="166">
        <v>1</v>
      </c>
      <c r="L185" s="263">
        <v>0</v>
      </c>
      <c r="M185" s="264"/>
      <c r="N185" s="265">
        <f t="shared" si="15"/>
        <v>0</v>
      </c>
      <c r="O185" s="265"/>
      <c r="P185" s="265"/>
      <c r="Q185" s="265"/>
      <c r="R185" s="38"/>
      <c r="T185" s="168" t="s">
        <v>20</v>
      </c>
      <c r="U185" s="45" t="s">
        <v>44</v>
      </c>
      <c r="V185" s="37"/>
      <c r="W185" s="169">
        <f t="shared" si="16"/>
        <v>0</v>
      </c>
      <c r="X185" s="169">
        <v>0.15</v>
      </c>
      <c r="Y185" s="169">
        <f t="shared" si="17"/>
        <v>0.15</v>
      </c>
      <c r="Z185" s="169">
        <v>0</v>
      </c>
      <c r="AA185" s="170">
        <f t="shared" si="18"/>
        <v>0</v>
      </c>
      <c r="AR185" s="20" t="s">
        <v>155</v>
      </c>
      <c r="AT185" s="20" t="s">
        <v>151</v>
      </c>
      <c r="AU185" s="20" t="s">
        <v>129</v>
      </c>
      <c r="AY185" s="20" t="s">
        <v>150</v>
      </c>
      <c r="BE185" s="106">
        <f t="shared" si="19"/>
        <v>0</v>
      </c>
      <c r="BF185" s="106">
        <f t="shared" si="20"/>
        <v>0</v>
      </c>
      <c r="BG185" s="106">
        <f t="shared" si="21"/>
        <v>0</v>
      </c>
      <c r="BH185" s="106">
        <f t="shared" si="22"/>
        <v>0</v>
      </c>
      <c r="BI185" s="106">
        <f t="shared" si="23"/>
        <v>0</v>
      </c>
      <c r="BJ185" s="20" t="s">
        <v>129</v>
      </c>
      <c r="BK185" s="171">
        <f t="shared" si="24"/>
        <v>0</v>
      </c>
      <c r="BL185" s="20" t="s">
        <v>155</v>
      </c>
      <c r="BM185" s="20" t="s">
        <v>294</v>
      </c>
    </row>
    <row r="186" spans="2:65" s="1" customFormat="1" ht="25.5" customHeight="1">
      <c r="B186" s="36"/>
      <c r="C186" s="163" t="s">
        <v>295</v>
      </c>
      <c r="D186" s="163" t="s">
        <v>151</v>
      </c>
      <c r="E186" s="164" t="s">
        <v>296</v>
      </c>
      <c r="F186" s="262" t="s">
        <v>297</v>
      </c>
      <c r="G186" s="262"/>
      <c r="H186" s="262"/>
      <c r="I186" s="262"/>
      <c r="J186" s="165" t="s">
        <v>269</v>
      </c>
      <c r="K186" s="166">
        <v>1</v>
      </c>
      <c r="L186" s="263">
        <v>0</v>
      </c>
      <c r="M186" s="264"/>
      <c r="N186" s="265">
        <f t="shared" si="15"/>
        <v>0</v>
      </c>
      <c r="O186" s="265"/>
      <c r="P186" s="265"/>
      <c r="Q186" s="265"/>
      <c r="R186" s="38"/>
      <c r="T186" s="168" t="s">
        <v>20</v>
      </c>
      <c r="U186" s="45" t="s">
        <v>44</v>
      </c>
      <c r="V186" s="37"/>
      <c r="W186" s="169">
        <f t="shared" si="16"/>
        <v>0</v>
      </c>
      <c r="X186" s="169">
        <v>0.2</v>
      </c>
      <c r="Y186" s="169">
        <f t="shared" si="17"/>
        <v>0.2</v>
      </c>
      <c r="Z186" s="169">
        <v>0</v>
      </c>
      <c r="AA186" s="170">
        <f t="shared" si="18"/>
        <v>0</v>
      </c>
      <c r="AR186" s="20" t="s">
        <v>155</v>
      </c>
      <c r="AT186" s="20" t="s">
        <v>151</v>
      </c>
      <c r="AU186" s="20" t="s">
        <v>129</v>
      </c>
      <c r="AY186" s="20" t="s">
        <v>150</v>
      </c>
      <c r="BE186" s="106">
        <f t="shared" si="19"/>
        <v>0</v>
      </c>
      <c r="BF186" s="106">
        <f t="shared" si="20"/>
        <v>0</v>
      </c>
      <c r="BG186" s="106">
        <f t="shared" si="21"/>
        <v>0</v>
      </c>
      <c r="BH186" s="106">
        <f t="shared" si="22"/>
        <v>0</v>
      </c>
      <c r="BI186" s="106">
        <f t="shared" si="23"/>
        <v>0</v>
      </c>
      <c r="BJ186" s="20" t="s">
        <v>129</v>
      </c>
      <c r="BK186" s="171">
        <f t="shared" si="24"/>
        <v>0</v>
      </c>
      <c r="BL186" s="20" t="s">
        <v>155</v>
      </c>
      <c r="BM186" s="20" t="s">
        <v>298</v>
      </c>
    </row>
    <row r="187" spans="2:65" s="9" customFormat="1" ht="29.85" customHeight="1">
      <c r="B187" s="152"/>
      <c r="C187" s="153"/>
      <c r="D187" s="162" t="s">
        <v>111</v>
      </c>
      <c r="E187" s="162"/>
      <c r="F187" s="162"/>
      <c r="G187" s="162"/>
      <c r="H187" s="162"/>
      <c r="I187" s="162"/>
      <c r="J187" s="162"/>
      <c r="K187" s="162"/>
      <c r="L187" s="162"/>
      <c r="M187" s="162"/>
      <c r="N187" s="284">
        <f>BK187</f>
        <v>0</v>
      </c>
      <c r="O187" s="285"/>
      <c r="P187" s="285"/>
      <c r="Q187" s="285"/>
      <c r="R187" s="155"/>
      <c r="T187" s="156"/>
      <c r="U187" s="153"/>
      <c r="V187" s="153"/>
      <c r="W187" s="157">
        <f>SUM(W188:W214)</f>
        <v>0</v>
      </c>
      <c r="X187" s="153"/>
      <c r="Y187" s="157">
        <f>SUM(Y188:Y214)</f>
        <v>15.0943665</v>
      </c>
      <c r="Z187" s="153"/>
      <c r="AA187" s="158">
        <f>SUM(AA188:AA214)</f>
        <v>24.006127999999997</v>
      </c>
      <c r="AR187" s="159" t="s">
        <v>82</v>
      </c>
      <c r="AT187" s="160" t="s">
        <v>76</v>
      </c>
      <c r="AU187" s="160" t="s">
        <v>82</v>
      </c>
      <c r="AY187" s="159" t="s">
        <v>150</v>
      </c>
      <c r="BK187" s="161">
        <f>SUM(BK188:BK214)</f>
        <v>0</v>
      </c>
    </row>
    <row r="188" spans="2:65" s="1" customFormat="1" ht="38.25" customHeight="1">
      <c r="B188" s="36"/>
      <c r="C188" s="163" t="s">
        <v>299</v>
      </c>
      <c r="D188" s="163" t="s">
        <v>151</v>
      </c>
      <c r="E188" s="164" t="s">
        <v>300</v>
      </c>
      <c r="F188" s="262" t="s">
        <v>301</v>
      </c>
      <c r="G188" s="262"/>
      <c r="H188" s="262"/>
      <c r="I188" s="262"/>
      <c r="J188" s="165" t="s">
        <v>163</v>
      </c>
      <c r="K188" s="166">
        <v>1.89</v>
      </c>
      <c r="L188" s="263">
        <v>0</v>
      </c>
      <c r="M188" s="264"/>
      <c r="N188" s="265">
        <f>ROUND(L188*K188,3)</f>
        <v>0</v>
      </c>
      <c r="O188" s="265"/>
      <c r="P188" s="265"/>
      <c r="Q188" s="265"/>
      <c r="R188" s="38"/>
      <c r="T188" s="168" t="s">
        <v>20</v>
      </c>
      <c r="U188" s="45" t="s">
        <v>44</v>
      </c>
      <c r="V188" s="37"/>
      <c r="W188" s="169">
        <f>V188*K188</f>
        <v>0</v>
      </c>
      <c r="X188" s="169">
        <v>0</v>
      </c>
      <c r="Y188" s="169">
        <f>X188*K188</f>
        <v>0</v>
      </c>
      <c r="Z188" s="169">
        <v>0.22500000000000001</v>
      </c>
      <c r="AA188" s="170">
        <f>Z188*K188</f>
        <v>0.42524999999999996</v>
      </c>
      <c r="AR188" s="20" t="s">
        <v>155</v>
      </c>
      <c r="AT188" s="20" t="s">
        <v>151</v>
      </c>
      <c r="AU188" s="20" t="s">
        <v>129</v>
      </c>
      <c r="AY188" s="20" t="s">
        <v>150</v>
      </c>
      <c r="BE188" s="106">
        <f>IF(U188="základná",N188,0)</f>
        <v>0</v>
      </c>
      <c r="BF188" s="106">
        <f>IF(U188="znížená",N188,0)</f>
        <v>0</v>
      </c>
      <c r="BG188" s="106">
        <f>IF(U188="zákl. prenesená",N188,0)</f>
        <v>0</v>
      </c>
      <c r="BH188" s="106">
        <f>IF(U188="zníž. prenesená",N188,0)</f>
        <v>0</v>
      </c>
      <c r="BI188" s="106">
        <f>IF(U188="nulová",N188,0)</f>
        <v>0</v>
      </c>
      <c r="BJ188" s="20" t="s">
        <v>129</v>
      </c>
      <c r="BK188" s="171">
        <f>ROUND(L188*K188,3)</f>
        <v>0</v>
      </c>
      <c r="BL188" s="20" t="s">
        <v>155</v>
      </c>
      <c r="BM188" s="20" t="s">
        <v>302</v>
      </c>
    </row>
    <row r="189" spans="2:65" s="10" customFormat="1" ht="16.5" customHeight="1">
      <c r="B189" s="176"/>
      <c r="C189" s="177"/>
      <c r="D189" s="177"/>
      <c r="E189" s="178" t="s">
        <v>20</v>
      </c>
      <c r="F189" s="270" t="s">
        <v>303</v>
      </c>
      <c r="G189" s="271"/>
      <c r="H189" s="271"/>
      <c r="I189" s="271"/>
      <c r="J189" s="177"/>
      <c r="K189" s="179">
        <v>1.89</v>
      </c>
      <c r="L189" s="177"/>
      <c r="M189" s="177"/>
      <c r="N189" s="177"/>
      <c r="O189" s="177"/>
      <c r="P189" s="177"/>
      <c r="Q189" s="177"/>
      <c r="R189" s="180"/>
      <c r="T189" s="181"/>
      <c r="U189" s="177"/>
      <c r="V189" s="177"/>
      <c r="W189" s="177"/>
      <c r="X189" s="177"/>
      <c r="Y189" s="177"/>
      <c r="Z189" s="177"/>
      <c r="AA189" s="182"/>
      <c r="AT189" s="183" t="s">
        <v>209</v>
      </c>
      <c r="AU189" s="183" t="s">
        <v>129</v>
      </c>
      <c r="AV189" s="10" t="s">
        <v>129</v>
      </c>
      <c r="AW189" s="10" t="s">
        <v>33</v>
      </c>
      <c r="AX189" s="10" t="s">
        <v>82</v>
      </c>
      <c r="AY189" s="183" t="s">
        <v>150</v>
      </c>
    </row>
    <row r="190" spans="2:65" s="1" customFormat="1" ht="38.25" customHeight="1">
      <c r="B190" s="36"/>
      <c r="C190" s="163" t="s">
        <v>304</v>
      </c>
      <c r="D190" s="163" t="s">
        <v>151</v>
      </c>
      <c r="E190" s="164" t="s">
        <v>305</v>
      </c>
      <c r="F190" s="262" t="s">
        <v>306</v>
      </c>
      <c r="G190" s="262"/>
      <c r="H190" s="262"/>
      <c r="I190" s="262"/>
      <c r="J190" s="165" t="s">
        <v>163</v>
      </c>
      <c r="K190" s="166">
        <v>24.036000000000001</v>
      </c>
      <c r="L190" s="263">
        <v>0</v>
      </c>
      <c r="M190" s="264"/>
      <c r="N190" s="265">
        <f>ROUND(L190*K190,3)</f>
        <v>0</v>
      </c>
      <c r="O190" s="265"/>
      <c r="P190" s="265"/>
      <c r="Q190" s="265"/>
      <c r="R190" s="38"/>
      <c r="T190" s="168" t="s">
        <v>20</v>
      </c>
      <c r="U190" s="45" t="s">
        <v>44</v>
      </c>
      <c r="V190" s="37"/>
      <c r="W190" s="169">
        <f>V190*K190</f>
        <v>0</v>
      </c>
      <c r="X190" s="169">
        <v>0</v>
      </c>
      <c r="Y190" s="169">
        <f>X190*K190</f>
        <v>0</v>
      </c>
      <c r="Z190" s="169">
        <v>0.24</v>
      </c>
      <c r="AA190" s="170">
        <f>Z190*K190</f>
        <v>5.7686400000000004</v>
      </c>
      <c r="AR190" s="20" t="s">
        <v>223</v>
      </c>
      <c r="AT190" s="20" t="s">
        <v>151</v>
      </c>
      <c r="AU190" s="20" t="s">
        <v>129</v>
      </c>
      <c r="AY190" s="20" t="s">
        <v>150</v>
      </c>
      <c r="BE190" s="106">
        <f>IF(U190="základná",N190,0)</f>
        <v>0</v>
      </c>
      <c r="BF190" s="106">
        <f>IF(U190="znížená",N190,0)</f>
        <v>0</v>
      </c>
      <c r="BG190" s="106">
        <f>IF(U190="zákl. prenesená",N190,0)</f>
        <v>0</v>
      </c>
      <c r="BH190" s="106">
        <f>IF(U190="zníž. prenesená",N190,0)</f>
        <v>0</v>
      </c>
      <c r="BI190" s="106">
        <f>IF(U190="nulová",N190,0)</f>
        <v>0</v>
      </c>
      <c r="BJ190" s="20" t="s">
        <v>129</v>
      </c>
      <c r="BK190" s="171">
        <f>ROUND(L190*K190,3)</f>
        <v>0</v>
      </c>
      <c r="BL190" s="20" t="s">
        <v>223</v>
      </c>
      <c r="BM190" s="20" t="s">
        <v>307</v>
      </c>
    </row>
    <row r="191" spans="2:65" s="10" customFormat="1" ht="25.5" customHeight="1">
      <c r="B191" s="176"/>
      <c r="C191" s="177"/>
      <c r="D191" s="177"/>
      <c r="E191" s="178" t="s">
        <v>20</v>
      </c>
      <c r="F191" s="270" t="s">
        <v>308</v>
      </c>
      <c r="G191" s="271"/>
      <c r="H191" s="271"/>
      <c r="I191" s="271"/>
      <c r="J191" s="177"/>
      <c r="K191" s="179">
        <v>20.911000000000001</v>
      </c>
      <c r="L191" s="177"/>
      <c r="M191" s="177"/>
      <c r="N191" s="177"/>
      <c r="O191" s="177"/>
      <c r="P191" s="177"/>
      <c r="Q191" s="177"/>
      <c r="R191" s="180"/>
      <c r="T191" s="181"/>
      <c r="U191" s="177"/>
      <c r="V191" s="177"/>
      <c r="W191" s="177"/>
      <c r="X191" s="177"/>
      <c r="Y191" s="177"/>
      <c r="Z191" s="177"/>
      <c r="AA191" s="182"/>
      <c r="AT191" s="183" t="s">
        <v>209</v>
      </c>
      <c r="AU191" s="183" t="s">
        <v>129</v>
      </c>
      <c r="AV191" s="10" t="s">
        <v>129</v>
      </c>
      <c r="AW191" s="10" t="s">
        <v>33</v>
      </c>
      <c r="AX191" s="10" t="s">
        <v>77</v>
      </c>
      <c r="AY191" s="183" t="s">
        <v>150</v>
      </c>
    </row>
    <row r="192" spans="2:65" s="10" customFormat="1" ht="16.5" customHeight="1">
      <c r="B192" s="176"/>
      <c r="C192" s="177"/>
      <c r="D192" s="177"/>
      <c r="E192" s="178" t="s">
        <v>20</v>
      </c>
      <c r="F192" s="272" t="s">
        <v>309</v>
      </c>
      <c r="G192" s="273"/>
      <c r="H192" s="273"/>
      <c r="I192" s="273"/>
      <c r="J192" s="177"/>
      <c r="K192" s="179">
        <v>3.125</v>
      </c>
      <c r="L192" s="177"/>
      <c r="M192" s="177"/>
      <c r="N192" s="177"/>
      <c r="O192" s="177"/>
      <c r="P192" s="177"/>
      <c r="Q192" s="177"/>
      <c r="R192" s="180"/>
      <c r="T192" s="181"/>
      <c r="U192" s="177"/>
      <c r="V192" s="177"/>
      <c r="W192" s="177"/>
      <c r="X192" s="177"/>
      <c r="Y192" s="177"/>
      <c r="Z192" s="177"/>
      <c r="AA192" s="182"/>
      <c r="AT192" s="183" t="s">
        <v>209</v>
      </c>
      <c r="AU192" s="183" t="s">
        <v>129</v>
      </c>
      <c r="AV192" s="10" t="s">
        <v>129</v>
      </c>
      <c r="AW192" s="10" t="s">
        <v>33</v>
      </c>
      <c r="AX192" s="10" t="s">
        <v>77</v>
      </c>
      <c r="AY192" s="183" t="s">
        <v>150</v>
      </c>
    </row>
    <row r="193" spans="2:65" s="11" customFormat="1" ht="16.5" customHeight="1">
      <c r="B193" s="184"/>
      <c r="C193" s="185"/>
      <c r="D193" s="185"/>
      <c r="E193" s="186" t="s">
        <v>20</v>
      </c>
      <c r="F193" s="274" t="s">
        <v>222</v>
      </c>
      <c r="G193" s="275"/>
      <c r="H193" s="275"/>
      <c r="I193" s="275"/>
      <c r="J193" s="185"/>
      <c r="K193" s="187">
        <v>24.036000000000001</v>
      </c>
      <c r="L193" s="185"/>
      <c r="M193" s="185"/>
      <c r="N193" s="185"/>
      <c r="O193" s="185"/>
      <c r="P193" s="185"/>
      <c r="Q193" s="185"/>
      <c r="R193" s="188"/>
      <c r="T193" s="189"/>
      <c r="U193" s="185"/>
      <c r="V193" s="185"/>
      <c r="W193" s="185"/>
      <c r="X193" s="185"/>
      <c r="Y193" s="185"/>
      <c r="Z193" s="185"/>
      <c r="AA193" s="190"/>
      <c r="AT193" s="191" t="s">
        <v>209</v>
      </c>
      <c r="AU193" s="191" t="s">
        <v>129</v>
      </c>
      <c r="AV193" s="11" t="s">
        <v>155</v>
      </c>
      <c r="AW193" s="11" t="s">
        <v>33</v>
      </c>
      <c r="AX193" s="11" t="s">
        <v>82</v>
      </c>
      <c r="AY193" s="191" t="s">
        <v>150</v>
      </c>
    </row>
    <row r="194" spans="2:65" s="1" customFormat="1" ht="38.25" customHeight="1">
      <c r="B194" s="36"/>
      <c r="C194" s="163" t="s">
        <v>310</v>
      </c>
      <c r="D194" s="163" t="s">
        <v>151</v>
      </c>
      <c r="E194" s="164" t="s">
        <v>311</v>
      </c>
      <c r="F194" s="262" t="s">
        <v>312</v>
      </c>
      <c r="G194" s="262"/>
      <c r="H194" s="262"/>
      <c r="I194" s="262"/>
      <c r="J194" s="165" t="s">
        <v>163</v>
      </c>
      <c r="K194" s="166">
        <v>3.9950000000000001</v>
      </c>
      <c r="L194" s="263">
        <v>0</v>
      </c>
      <c r="M194" s="264"/>
      <c r="N194" s="265">
        <f>ROUND(L194*K194,3)</f>
        <v>0</v>
      </c>
      <c r="O194" s="265"/>
      <c r="P194" s="265"/>
      <c r="Q194" s="265"/>
      <c r="R194" s="38"/>
      <c r="T194" s="168" t="s">
        <v>20</v>
      </c>
      <c r="U194" s="45" t="s">
        <v>44</v>
      </c>
      <c r="V194" s="37"/>
      <c r="W194" s="169">
        <f>V194*K194</f>
        <v>0</v>
      </c>
      <c r="X194" s="169">
        <v>0</v>
      </c>
      <c r="Y194" s="169">
        <f>X194*K194</f>
        <v>0</v>
      </c>
      <c r="Z194" s="169">
        <v>0.03</v>
      </c>
      <c r="AA194" s="170">
        <f>Z194*K194</f>
        <v>0.11985</v>
      </c>
      <c r="AR194" s="20" t="s">
        <v>223</v>
      </c>
      <c r="AT194" s="20" t="s">
        <v>151</v>
      </c>
      <c r="AU194" s="20" t="s">
        <v>129</v>
      </c>
      <c r="AY194" s="20" t="s">
        <v>150</v>
      </c>
      <c r="BE194" s="106">
        <f>IF(U194="základná",N194,0)</f>
        <v>0</v>
      </c>
      <c r="BF194" s="106">
        <f>IF(U194="znížená",N194,0)</f>
        <v>0</v>
      </c>
      <c r="BG194" s="106">
        <f>IF(U194="zákl. prenesená",N194,0)</f>
        <v>0</v>
      </c>
      <c r="BH194" s="106">
        <f>IF(U194="zníž. prenesená",N194,0)</f>
        <v>0</v>
      </c>
      <c r="BI194" s="106">
        <f>IF(U194="nulová",N194,0)</f>
        <v>0</v>
      </c>
      <c r="BJ194" s="20" t="s">
        <v>129</v>
      </c>
      <c r="BK194" s="171">
        <f>ROUND(L194*K194,3)</f>
        <v>0</v>
      </c>
      <c r="BL194" s="20" t="s">
        <v>223</v>
      </c>
      <c r="BM194" s="20" t="s">
        <v>313</v>
      </c>
    </row>
    <row r="195" spans="2:65" s="10" customFormat="1" ht="16.5" customHeight="1">
      <c r="B195" s="176"/>
      <c r="C195" s="177"/>
      <c r="D195" s="177"/>
      <c r="E195" s="178" t="s">
        <v>20</v>
      </c>
      <c r="F195" s="270" t="s">
        <v>314</v>
      </c>
      <c r="G195" s="271"/>
      <c r="H195" s="271"/>
      <c r="I195" s="271"/>
      <c r="J195" s="177"/>
      <c r="K195" s="179">
        <v>3.9950000000000001</v>
      </c>
      <c r="L195" s="177"/>
      <c r="M195" s="177"/>
      <c r="N195" s="177"/>
      <c r="O195" s="177"/>
      <c r="P195" s="177"/>
      <c r="Q195" s="177"/>
      <c r="R195" s="180"/>
      <c r="T195" s="181"/>
      <c r="U195" s="177"/>
      <c r="V195" s="177"/>
      <c r="W195" s="177"/>
      <c r="X195" s="177"/>
      <c r="Y195" s="177"/>
      <c r="Z195" s="177"/>
      <c r="AA195" s="182"/>
      <c r="AT195" s="183" t="s">
        <v>209</v>
      </c>
      <c r="AU195" s="183" t="s">
        <v>129</v>
      </c>
      <c r="AV195" s="10" t="s">
        <v>129</v>
      </c>
      <c r="AW195" s="10" t="s">
        <v>33</v>
      </c>
      <c r="AX195" s="10" t="s">
        <v>82</v>
      </c>
      <c r="AY195" s="183" t="s">
        <v>150</v>
      </c>
    </row>
    <row r="196" spans="2:65" s="1" customFormat="1" ht="38.25" customHeight="1">
      <c r="B196" s="36"/>
      <c r="C196" s="163" t="s">
        <v>315</v>
      </c>
      <c r="D196" s="163" t="s">
        <v>151</v>
      </c>
      <c r="E196" s="164" t="s">
        <v>316</v>
      </c>
      <c r="F196" s="262" t="s">
        <v>317</v>
      </c>
      <c r="G196" s="262"/>
      <c r="H196" s="262"/>
      <c r="I196" s="262"/>
      <c r="J196" s="165" t="s">
        <v>163</v>
      </c>
      <c r="K196" s="166">
        <v>293.125</v>
      </c>
      <c r="L196" s="263">
        <v>0</v>
      </c>
      <c r="M196" s="264"/>
      <c r="N196" s="265">
        <f>ROUND(L196*K196,3)</f>
        <v>0</v>
      </c>
      <c r="O196" s="265"/>
      <c r="P196" s="265"/>
      <c r="Q196" s="265"/>
      <c r="R196" s="38"/>
      <c r="T196" s="168" t="s">
        <v>20</v>
      </c>
      <c r="U196" s="45" t="s">
        <v>44</v>
      </c>
      <c r="V196" s="37"/>
      <c r="W196" s="169">
        <f>V196*K196</f>
        <v>0</v>
      </c>
      <c r="X196" s="169">
        <v>2.572E-2</v>
      </c>
      <c r="Y196" s="169">
        <f>X196*K196</f>
        <v>7.5391750000000002</v>
      </c>
      <c r="Z196" s="169">
        <v>0</v>
      </c>
      <c r="AA196" s="170">
        <f>Z196*K196</f>
        <v>0</v>
      </c>
      <c r="AR196" s="20" t="s">
        <v>155</v>
      </c>
      <c r="AT196" s="20" t="s">
        <v>151</v>
      </c>
      <c r="AU196" s="20" t="s">
        <v>129</v>
      </c>
      <c r="AY196" s="20" t="s">
        <v>150</v>
      </c>
      <c r="BE196" s="106">
        <f>IF(U196="základná",N196,0)</f>
        <v>0</v>
      </c>
      <c r="BF196" s="106">
        <f>IF(U196="znížená",N196,0)</f>
        <v>0</v>
      </c>
      <c r="BG196" s="106">
        <f>IF(U196="zákl. prenesená",N196,0)</f>
        <v>0</v>
      </c>
      <c r="BH196" s="106">
        <f>IF(U196="zníž. prenesená",N196,0)</f>
        <v>0</v>
      </c>
      <c r="BI196" s="106">
        <f>IF(U196="nulová",N196,0)</f>
        <v>0</v>
      </c>
      <c r="BJ196" s="20" t="s">
        <v>129</v>
      </c>
      <c r="BK196" s="171">
        <f>ROUND(L196*K196,3)</f>
        <v>0</v>
      </c>
      <c r="BL196" s="20" t="s">
        <v>155</v>
      </c>
      <c r="BM196" s="20" t="s">
        <v>318</v>
      </c>
    </row>
    <row r="197" spans="2:65" s="10" customFormat="1" ht="16.5" customHeight="1">
      <c r="B197" s="176"/>
      <c r="C197" s="177"/>
      <c r="D197" s="177"/>
      <c r="E197" s="178" t="s">
        <v>20</v>
      </c>
      <c r="F197" s="270" t="s">
        <v>319</v>
      </c>
      <c r="G197" s="271"/>
      <c r="H197" s="271"/>
      <c r="I197" s="271"/>
      <c r="J197" s="177"/>
      <c r="K197" s="179">
        <v>293.125</v>
      </c>
      <c r="L197" s="177"/>
      <c r="M197" s="177"/>
      <c r="N197" s="177"/>
      <c r="O197" s="177"/>
      <c r="P197" s="177"/>
      <c r="Q197" s="177"/>
      <c r="R197" s="180"/>
      <c r="T197" s="181"/>
      <c r="U197" s="177"/>
      <c r="V197" s="177"/>
      <c r="W197" s="177"/>
      <c r="X197" s="177"/>
      <c r="Y197" s="177"/>
      <c r="Z197" s="177"/>
      <c r="AA197" s="182"/>
      <c r="AT197" s="183" t="s">
        <v>209</v>
      </c>
      <c r="AU197" s="183" t="s">
        <v>129</v>
      </c>
      <c r="AV197" s="10" t="s">
        <v>129</v>
      </c>
      <c r="AW197" s="10" t="s">
        <v>33</v>
      </c>
      <c r="AX197" s="10" t="s">
        <v>82</v>
      </c>
      <c r="AY197" s="183" t="s">
        <v>150</v>
      </c>
    </row>
    <row r="198" spans="2:65" s="1" customFormat="1" ht="51" customHeight="1">
      <c r="B198" s="36"/>
      <c r="C198" s="163" t="s">
        <v>320</v>
      </c>
      <c r="D198" s="163" t="s">
        <v>151</v>
      </c>
      <c r="E198" s="164" t="s">
        <v>321</v>
      </c>
      <c r="F198" s="262" t="s">
        <v>322</v>
      </c>
      <c r="G198" s="262"/>
      <c r="H198" s="262"/>
      <c r="I198" s="262"/>
      <c r="J198" s="165" t="s">
        <v>163</v>
      </c>
      <c r="K198" s="166">
        <v>879.375</v>
      </c>
      <c r="L198" s="263">
        <v>0</v>
      </c>
      <c r="M198" s="264"/>
      <c r="N198" s="265">
        <f>ROUND(L198*K198,3)</f>
        <v>0</v>
      </c>
      <c r="O198" s="265"/>
      <c r="P198" s="265"/>
      <c r="Q198" s="265"/>
      <c r="R198" s="38"/>
      <c r="T198" s="168" t="s">
        <v>20</v>
      </c>
      <c r="U198" s="45" t="s">
        <v>44</v>
      </c>
      <c r="V198" s="37"/>
      <c r="W198" s="169">
        <f>V198*K198</f>
        <v>0</v>
      </c>
      <c r="X198" s="169">
        <v>0</v>
      </c>
      <c r="Y198" s="169">
        <f>X198*K198</f>
        <v>0</v>
      </c>
      <c r="Z198" s="169">
        <v>0</v>
      </c>
      <c r="AA198" s="170">
        <f>Z198*K198</f>
        <v>0</v>
      </c>
      <c r="AR198" s="20" t="s">
        <v>155</v>
      </c>
      <c r="AT198" s="20" t="s">
        <v>151</v>
      </c>
      <c r="AU198" s="20" t="s">
        <v>129</v>
      </c>
      <c r="AY198" s="20" t="s">
        <v>150</v>
      </c>
      <c r="BE198" s="106">
        <f>IF(U198="základná",N198,0)</f>
        <v>0</v>
      </c>
      <c r="BF198" s="106">
        <f>IF(U198="znížená",N198,0)</f>
        <v>0</v>
      </c>
      <c r="BG198" s="106">
        <f>IF(U198="zákl. prenesená",N198,0)</f>
        <v>0</v>
      </c>
      <c r="BH198" s="106">
        <f>IF(U198="zníž. prenesená",N198,0)</f>
        <v>0</v>
      </c>
      <c r="BI198" s="106">
        <f>IF(U198="nulová",N198,0)</f>
        <v>0</v>
      </c>
      <c r="BJ198" s="20" t="s">
        <v>129</v>
      </c>
      <c r="BK198" s="171">
        <f>ROUND(L198*K198,3)</f>
        <v>0</v>
      </c>
      <c r="BL198" s="20" t="s">
        <v>155</v>
      </c>
      <c r="BM198" s="20" t="s">
        <v>323</v>
      </c>
    </row>
    <row r="199" spans="2:65" s="1" customFormat="1" ht="38.25" customHeight="1">
      <c r="B199" s="36"/>
      <c r="C199" s="163" t="s">
        <v>324</v>
      </c>
      <c r="D199" s="163" t="s">
        <v>151</v>
      </c>
      <c r="E199" s="164" t="s">
        <v>325</v>
      </c>
      <c r="F199" s="262" t="s">
        <v>326</v>
      </c>
      <c r="G199" s="262"/>
      <c r="H199" s="262"/>
      <c r="I199" s="262"/>
      <c r="J199" s="165" t="s">
        <v>163</v>
      </c>
      <c r="K199" s="166">
        <v>293.125</v>
      </c>
      <c r="L199" s="263">
        <v>0</v>
      </c>
      <c r="M199" s="264"/>
      <c r="N199" s="265">
        <f>ROUND(L199*K199,3)</f>
        <v>0</v>
      </c>
      <c r="O199" s="265"/>
      <c r="P199" s="265"/>
      <c r="Q199" s="265"/>
      <c r="R199" s="38"/>
      <c r="T199" s="168" t="s">
        <v>20</v>
      </c>
      <c r="U199" s="45" t="s">
        <v>44</v>
      </c>
      <c r="V199" s="37"/>
      <c r="W199" s="169">
        <f>V199*K199</f>
        <v>0</v>
      </c>
      <c r="X199" s="169">
        <v>2.572E-2</v>
      </c>
      <c r="Y199" s="169">
        <f>X199*K199</f>
        <v>7.5391750000000002</v>
      </c>
      <c r="Z199" s="169">
        <v>0</v>
      </c>
      <c r="AA199" s="170">
        <f>Z199*K199</f>
        <v>0</v>
      </c>
      <c r="AR199" s="20" t="s">
        <v>155</v>
      </c>
      <c r="AT199" s="20" t="s">
        <v>151</v>
      </c>
      <c r="AU199" s="20" t="s">
        <v>129</v>
      </c>
      <c r="AY199" s="20" t="s">
        <v>150</v>
      </c>
      <c r="BE199" s="106">
        <f>IF(U199="základná",N199,0)</f>
        <v>0</v>
      </c>
      <c r="BF199" s="106">
        <f>IF(U199="znížená",N199,0)</f>
        <v>0</v>
      </c>
      <c r="BG199" s="106">
        <f>IF(U199="zákl. prenesená",N199,0)</f>
        <v>0</v>
      </c>
      <c r="BH199" s="106">
        <f>IF(U199="zníž. prenesená",N199,0)</f>
        <v>0</v>
      </c>
      <c r="BI199" s="106">
        <f>IF(U199="nulová",N199,0)</f>
        <v>0</v>
      </c>
      <c r="BJ199" s="20" t="s">
        <v>129</v>
      </c>
      <c r="BK199" s="171">
        <f>ROUND(L199*K199,3)</f>
        <v>0</v>
      </c>
      <c r="BL199" s="20" t="s">
        <v>155</v>
      </c>
      <c r="BM199" s="20" t="s">
        <v>327</v>
      </c>
    </row>
    <row r="200" spans="2:65" s="1" customFormat="1" ht="16.5" customHeight="1">
      <c r="B200" s="36"/>
      <c r="C200" s="163" t="s">
        <v>328</v>
      </c>
      <c r="D200" s="163" t="s">
        <v>151</v>
      </c>
      <c r="E200" s="164" t="s">
        <v>329</v>
      </c>
      <c r="F200" s="262" t="s">
        <v>330</v>
      </c>
      <c r="G200" s="262"/>
      <c r="H200" s="262"/>
      <c r="I200" s="262"/>
      <c r="J200" s="165" t="s">
        <v>163</v>
      </c>
      <c r="K200" s="166">
        <v>320.33</v>
      </c>
      <c r="L200" s="263">
        <v>0</v>
      </c>
      <c r="M200" s="264"/>
      <c r="N200" s="265">
        <f>ROUND(L200*K200,3)</f>
        <v>0</v>
      </c>
      <c r="O200" s="265"/>
      <c r="P200" s="265"/>
      <c r="Q200" s="265"/>
      <c r="R200" s="38"/>
      <c r="T200" s="168" t="s">
        <v>20</v>
      </c>
      <c r="U200" s="45" t="s">
        <v>44</v>
      </c>
      <c r="V200" s="37"/>
      <c r="W200" s="169">
        <f>V200*K200</f>
        <v>0</v>
      </c>
      <c r="X200" s="169">
        <v>5.0000000000000002E-5</v>
      </c>
      <c r="Y200" s="169">
        <f>X200*K200</f>
        <v>1.6016499999999999E-2</v>
      </c>
      <c r="Z200" s="169">
        <v>0</v>
      </c>
      <c r="AA200" s="170">
        <f>Z200*K200</f>
        <v>0</v>
      </c>
      <c r="AR200" s="20" t="s">
        <v>155</v>
      </c>
      <c r="AT200" s="20" t="s">
        <v>151</v>
      </c>
      <c r="AU200" s="20" t="s">
        <v>129</v>
      </c>
      <c r="AY200" s="20" t="s">
        <v>150</v>
      </c>
      <c r="BE200" s="106">
        <f>IF(U200="základná",N200,0)</f>
        <v>0</v>
      </c>
      <c r="BF200" s="106">
        <f>IF(U200="znížená",N200,0)</f>
        <v>0</v>
      </c>
      <c r="BG200" s="106">
        <f>IF(U200="zákl. prenesená",N200,0)</f>
        <v>0</v>
      </c>
      <c r="BH200" s="106">
        <f>IF(U200="zníž. prenesená",N200,0)</f>
        <v>0</v>
      </c>
      <c r="BI200" s="106">
        <f>IF(U200="nulová",N200,0)</f>
        <v>0</v>
      </c>
      <c r="BJ200" s="20" t="s">
        <v>129</v>
      </c>
      <c r="BK200" s="171">
        <f>ROUND(L200*K200,3)</f>
        <v>0</v>
      </c>
      <c r="BL200" s="20" t="s">
        <v>155</v>
      </c>
      <c r="BM200" s="20" t="s">
        <v>331</v>
      </c>
    </row>
    <row r="201" spans="2:65" s="10" customFormat="1" ht="25.5" customHeight="1">
      <c r="B201" s="176"/>
      <c r="C201" s="177"/>
      <c r="D201" s="177"/>
      <c r="E201" s="178" t="s">
        <v>20</v>
      </c>
      <c r="F201" s="270" t="s">
        <v>332</v>
      </c>
      <c r="G201" s="271"/>
      <c r="H201" s="271"/>
      <c r="I201" s="271"/>
      <c r="J201" s="177"/>
      <c r="K201" s="179">
        <v>320.33</v>
      </c>
      <c r="L201" s="177"/>
      <c r="M201" s="177"/>
      <c r="N201" s="177"/>
      <c r="O201" s="177"/>
      <c r="P201" s="177"/>
      <c r="Q201" s="177"/>
      <c r="R201" s="180"/>
      <c r="T201" s="181"/>
      <c r="U201" s="177"/>
      <c r="V201" s="177"/>
      <c r="W201" s="177"/>
      <c r="X201" s="177"/>
      <c r="Y201" s="177"/>
      <c r="Z201" s="177"/>
      <c r="AA201" s="182"/>
      <c r="AT201" s="183" t="s">
        <v>209</v>
      </c>
      <c r="AU201" s="183" t="s">
        <v>129</v>
      </c>
      <c r="AV201" s="10" t="s">
        <v>129</v>
      </c>
      <c r="AW201" s="10" t="s">
        <v>33</v>
      </c>
      <c r="AX201" s="10" t="s">
        <v>82</v>
      </c>
      <c r="AY201" s="183" t="s">
        <v>150</v>
      </c>
    </row>
    <row r="202" spans="2:65" s="1" customFormat="1" ht="25.5" customHeight="1">
      <c r="B202" s="36"/>
      <c r="C202" s="163" t="s">
        <v>333</v>
      </c>
      <c r="D202" s="163" t="s">
        <v>151</v>
      </c>
      <c r="E202" s="164" t="s">
        <v>334</v>
      </c>
      <c r="F202" s="262" t="s">
        <v>335</v>
      </c>
      <c r="G202" s="262"/>
      <c r="H202" s="262"/>
      <c r="I202" s="262"/>
      <c r="J202" s="165" t="s">
        <v>218</v>
      </c>
      <c r="K202" s="166">
        <v>33.43</v>
      </c>
      <c r="L202" s="263">
        <v>0</v>
      </c>
      <c r="M202" s="264"/>
      <c r="N202" s="265">
        <f>ROUND(L202*K202,3)</f>
        <v>0</v>
      </c>
      <c r="O202" s="265"/>
      <c r="P202" s="265"/>
      <c r="Q202" s="265"/>
      <c r="R202" s="38"/>
      <c r="T202" s="168" t="s">
        <v>20</v>
      </c>
      <c r="U202" s="45" t="s">
        <v>44</v>
      </c>
      <c r="V202" s="37"/>
      <c r="W202" s="169">
        <f>V202*K202</f>
        <v>0</v>
      </c>
      <c r="X202" s="169">
        <v>0</v>
      </c>
      <c r="Y202" s="169">
        <f>X202*K202</f>
        <v>0</v>
      </c>
      <c r="Z202" s="169">
        <v>8.0000000000000002E-3</v>
      </c>
      <c r="AA202" s="170">
        <f>Z202*K202</f>
        <v>0.26744000000000001</v>
      </c>
      <c r="AR202" s="20" t="s">
        <v>155</v>
      </c>
      <c r="AT202" s="20" t="s">
        <v>151</v>
      </c>
      <c r="AU202" s="20" t="s">
        <v>129</v>
      </c>
      <c r="AY202" s="20" t="s">
        <v>150</v>
      </c>
      <c r="BE202" s="106">
        <f>IF(U202="základná",N202,0)</f>
        <v>0</v>
      </c>
      <c r="BF202" s="106">
        <f>IF(U202="znížená",N202,0)</f>
        <v>0</v>
      </c>
      <c r="BG202" s="106">
        <f>IF(U202="zákl. prenesená",N202,0)</f>
        <v>0</v>
      </c>
      <c r="BH202" s="106">
        <f>IF(U202="zníž. prenesená",N202,0)</f>
        <v>0</v>
      </c>
      <c r="BI202" s="106">
        <f>IF(U202="nulová",N202,0)</f>
        <v>0</v>
      </c>
      <c r="BJ202" s="20" t="s">
        <v>129</v>
      </c>
      <c r="BK202" s="171">
        <f>ROUND(L202*K202,3)</f>
        <v>0</v>
      </c>
      <c r="BL202" s="20" t="s">
        <v>155</v>
      </c>
      <c r="BM202" s="20" t="s">
        <v>336</v>
      </c>
    </row>
    <row r="203" spans="2:65" s="10" customFormat="1" ht="38.25" customHeight="1">
      <c r="B203" s="176"/>
      <c r="C203" s="177"/>
      <c r="D203" s="177"/>
      <c r="E203" s="178" t="s">
        <v>20</v>
      </c>
      <c r="F203" s="270" t="s">
        <v>337</v>
      </c>
      <c r="G203" s="271"/>
      <c r="H203" s="271"/>
      <c r="I203" s="271"/>
      <c r="J203" s="177"/>
      <c r="K203" s="179">
        <v>33.43</v>
      </c>
      <c r="L203" s="177"/>
      <c r="M203" s="177"/>
      <c r="N203" s="177"/>
      <c r="O203" s="177"/>
      <c r="P203" s="177"/>
      <c r="Q203" s="177"/>
      <c r="R203" s="180"/>
      <c r="T203" s="181"/>
      <c r="U203" s="177"/>
      <c r="V203" s="177"/>
      <c r="W203" s="177"/>
      <c r="X203" s="177"/>
      <c r="Y203" s="177"/>
      <c r="Z203" s="177"/>
      <c r="AA203" s="182"/>
      <c r="AT203" s="183" t="s">
        <v>209</v>
      </c>
      <c r="AU203" s="183" t="s">
        <v>129</v>
      </c>
      <c r="AV203" s="10" t="s">
        <v>129</v>
      </c>
      <c r="AW203" s="10" t="s">
        <v>33</v>
      </c>
      <c r="AX203" s="10" t="s">
        <v>82</v>
      </c>
      <c r="AY203" s="183" t="s">
        <v>150</v>
      </c>
    </row>
    <row r="204" spans="2:65" s="1" customFormat="1" ht="25.5" customHeight="1">
      <c r="B204" s="36"/>
      <c r="C204" s="163" t="s">
        <v>338</v>
      </c>
      <c r="D204" s="163" t="s">
        <v>151</v>
      </c>
      <c r="E204" s="164" t="s">
        <v>339</v>
      </c>
      <c r="F204" s="262" t="s">
        <v>340</v>
      </c>
      <c r="G204" s="262"/>
      <c r="H204" s="262"/>
      <c r="I204" s="262"/>
      <c r="J204" s="165" t="s">
        <v>218</v>
      </c>
      <c r="K204" s="166">
        <v>39.554000000000002</v>
      </c>
      <c r="L204" s="263">
        <v>0</v>
      </c>
      <c r="M204" s="264"/>
      <c r="N204" s="265">
        <f>ROUND(L204*K204,3)</f>
        <v>0</v>
      </c>
      <c r="O204" s="265"/>
      <c r="P204" s="265"/>
      <c r="Q204" s="265"/>
      <c r="R204" s="38"/>
      <c r="T204" s="168" t="s">
        <v>20</v>
      </c>
      <c r="U204" s="45" t="s">
        <v>44</v>
      </c>
      <c r="V204" s="37"/>
      <c r="W204" s="169">
        <f>V204*K204</f>
        <v>0</v>
      </c>
      <c r="X204" s="169">
        <v>0</v>
      </c>
      <c r="Y204" s="169">
        <f>X204*K204</f>
        <v>0</v>
      </c>
      <c r="Z204" s="169">
        <v>1.2E-2</v>
      </c>
      <c r="AA204" s="170">
        <f>Z204*K204</f>
        <v>0.47464800000000001</v>
      </c>
      <c r="AR204" s="20" t="s">
        <v>155</v>
      </c>
      <c r="AT204" s="20" t="s">
        <v>151</v>
      </c>
      <c r="AU204" s="20" t="s">
        <v>129</v>
      </c>
      <c r="AY204" s="20" t="s">
        <v>150</v>
      </c>
      <c r="BE204" s="106">
        <f>IF(U204="základná",N204,0)</f>
        <v>0</v>
      </c>
      <c r="BF204" s="106">
        <f>IF(U204="znížená",N204,0)</f>
        <v>0</v>
      </c>
      <c r="BG204" s="106">
        <f>IF(U204="zákl. prenesená",N204,0)</f>
        <v>0</v>
      </c>
      <c r="BH204" s="106">
        <f>IF(U204="zníž. prenesená",N204,0)</f>
        <v>0</v>
      </c>
      <c r="BI204" s="106">
        <f>IF(U204="nulová",N204,0)</f>
        <v>0</v>
      </c>
      <c r="BJ204" s="20" t="s">
        <v>129</v>
      </c>
      <c r="BK204" s="171">
        <f>ROUND(L204*K204,3)</f>
        <v>0</v>
      </c>
      <c r="BL204" s="20" t="s">
        <v>155</v>
      </c>
      <c r="BM204" s="20" t="s">
        <v>341</v>
      </c>
    </row>
    <row r="205" spans="2:65" s="10" customFormat="1" ht="38.25" customHeight="1">
      <c r="B205" s="176"/>
      <c r="C205" s="177"/>
      <c r="D205" s="177"/>
      <c r="E205" s="178" t="s">
        <v>20</v>
      </c>
      <c r="F205" s="270" t="s">
        <v>342</v>
      </c>
      <c r="G205" s="271"/>
      <c r="H205" s="271"/>
      <c r="I205" s="271"/>
      <c r="J205" s="177"/>
      <c r="K205" s="179">
        <v>39.554000000000002</v>
      </c>
      <c r="L205" s="177"/>
      <c r="M205" s="177"/>
      <c r="N205" s="177"/>
      <c r="O205" s="177"/>
      <c r="P205" s="177"/>
      <c r="Q205" s="177"/>
      <c r="R205" s="180"/>
      <c r="T205" s="181"/>
      <c r="U205" s="177"/>
      <c r="V205" s="177"/>
      <c r="W205" s="177"/>
      <c r="X205" s="177"/>
      <c r="Y205" s="177"/>
      <c r="Z205" s="177"/>
      <c r="AA205" s="182"/>
      <c r="AT205" s="183" t="s">
        <v>209</v>
      </c>
      <c r="AU205" s="183" t="s">
        <v>129</v>
      </c>
      <c r="AV205" s="10" t="s">
        <v>129</v>
      </c>
      <c r="AW205" s="10" t="s">
        <v>33</v>
      </c>
      <c r="AX205" s="10" t="s">
        <v>82</v>
      </c>
      <c r="AY205" s="183" t="s">
        <v>150</v>
      </c>
    </row>
    <row r="206" spans="2:65" s="1" customFormat="1" ht="38.25" customHeight="1">
      <c r="B206" s="36"/>
      <c r="C206" s="163" t="s">
        <v>343</v>
      </c>
      <c r="D206" s="163" t="s">
        <v>151</v>
      </c>
      <c r="E206" s="164" t="s">
        <v>344</v>
      </c>
      <c r="F206" s="262" t="s">
        <v>345</v>
      </c>
      <c r="G206" s="262"/>
      <c r="H206" s="262"/>
      <c r="I206" s="262"/>
      <c r="J206" s="165" t="s">
        <v>163</v>
      </c>
      <c r="K206" s="166">
        <v>339.00599999999997</v>
      </c>
      <c r="L206" s="263">
        <v>0</v>
      </c>
      <c r="M206" s="264"/>
      <c r="N206" s="265">
        <f>ROUND(L206*K206,3)</f>
        <v>0</v>
      </c>
      <c r="O206" s="265"/>
      <c r="P206" s="265"/>
      <c r="Q206" s="265"/>
      <c r="R206" s="38"/>
      <c r="T206" s="168" t="s">
        <v>20</v>
      </c>
      <c r="U206" s="45" t="s">
        <v>44</v>
      </c>
      <c r="V206" s="37"/>
      <c r="W206" s="169">
        <f>V206*K206</f>
        <v>0</v>
      </c>
      <c r="X206" s="169">
        <v>0</v>
      </c>
      <c r="Y206" s="169">
        <f>X206*K206</f>
        <v>0</v>
      </c>
      <c r="Z206" s="169">
        <v>0.05</v>
      </c>
      <c r="AA206" s="170">
        <f>Z206*K206</f>
        <v>16.950299999999999</v>
      </c>
      <c r="AR206" s="20" t="s">
        <v>155</v>
      </c>
      <c r="AT206" s="20" t="s">
        <v>151</v>
      </c>
      <c r="AU206" s="20" t="s">
        <v>129</v>
      </c>
      <c r="AY206" s="20" t="s">
        <v>150</v>
      </c>
      <c r="BE206" s="106">
        <f>IF(U206="základná",N206,0)</f>
        <v>0</v>
      </c>
      <c r="BF206" s="106">
        <f>IF(U206="znížená",N206,0)</f>
        <v>0</v>
      </c>
      <c r="BG206" s="106">
        <f>IF(U206="zákl. prenesená",N206,0)</f>
        <v>0</v>
      </c>
      <c r="BH206" s="106">
        <f>IF(U206="zníž. prenesená",N206,0)</f>
        <v>0</v>
      </c>
      <c r="BI206" s="106">
        <f>IF(U206="nulová",N206,0)</f>
        <v>0</v>
      </c>
      <c r="BJ206" s="20" t="s">
        <v>129</v>
      </c>
      <c r="BK206" s="171">
        <f>ROUND(L206*K206,3)</f>
        <v>0</v>
      </c>
      <c r="BL206" s="20" t="s">
        <v>155</v>
      </c>
      <c r="BM206" s="20" t="s">
        <v>346</v>
      </c>
    </row>
    <row r="207" spans="2:65" s="10" customFormat="1" ht="38.25" customHeight="1">
      <c r="B207" s="176"/>
      <c r="C207" s="177"/>
      <c r="D207" s="177"/>
      <c r="E207" s="178" t="s">
        <v>20</v>
      </c>
      <c r="F207" s="270" t="s">
        <v>240</v>
      </c>
      <c r="G207" s="271"/>
      <c r="H207" s="271"/>
      <c r="I207" s="271"/>
      <c r="J207" s="177"/>
      <c r="K207" s="179">
        <v>174.066</v>
      </c>
      <c r="L207" s="177"/>
      <c r="M207" s="177"/>
      <c r="N207" s="177"/>
      <c r="O207" s="177"/>
      <c r="P207" s="177"/>
      <c r="Q207" s="177"/>
      <c r="R207" s="180"/>
      <c r="T207" s="181"/>
      <c r="U207" s="177"/>
      <c r="V207" s="177"/>
      <c r="W207" s="177"/>
      <c r="X207" s="177"/>
      <c r="Y207" s="177"/>
      <c r="Z207" s="177"/>
      <c r="AA207" s="182"/>
      <c r="AT207" s="183" t="s">
        <v>209</v>
      </c>
      <c r="AU207" s="183" t="s">
        <v>129</v>
      </c>
      <c r="AV207" s="10" t="s">
        <v>129</v>
      </c>
      <c r="AW207" s="10" t="s">
        <v>33</v>
      </c>
      <c r="AX207" s="10" t="s">
        <v>77</v>
      </c>
      <c r="AY207" s="183" t="s">
        <v>150</v>
      </c>
    </row>
    <row r="208" spans="2:65" s="10" customFormat="1" ht="38.25" customHeight="1">
      <c r="B208" s="176"/>
      <c r="C208" s="177"/>
      <c r="D208" s="177"/>
      <c r="E208" s="178" t="s">
        <v>20</v>
      </c>
      <c r="F208" s="272" t="s">
        <v>241</v>
      </c>
      <c r="G208" s="273"/>
      <c r="H208" s="273"/>
      <c r="I208" s="273"/>
      <c r="J208" s="177"/>
      <c r="K208" s="179">
        <v>164.94</v>
      </c>
      <c r="L208" s="177"/>
      <c r="M208" s="177"/>
      <c r="N208" s="177"/>
      <c r="O208" s="177"/>
      <c r="P208" s="177"/>
      <c r="Q208" s="177"/>
      <c r="R208" s="180"/>
      <c r="T208" s="181"/>
      <c r="U208" s="177"/>
      <c r="V208" s="177"/>
      <c r="W208" s="177"/>
      <c r="X208" s="177"/>
      <c r="Y208" s="177"/>
      <c r="Z208" s="177"/>
      <c r="AA208" s="182"/>
      <c r="AT208" s="183" t="s">
        <v>209</v>
      </c>
      <c r="AU208" s="183" t="s">
        <v>129</v>
      </c>
      <c r="AV208" s="10" t="s">
        <v>129</v>
      </c>
      <c r="AW208" s="10" t="s">
        <v>33</v>
      </c>
      <c r="AX208" s="10" t="s">
        <v>77</v>
      </c>
      <c r="AY208" s="183" t="s">
        <v>150</v>
      </c>
    </row>
    <row r="209" spans="2:65" s="11" customFormat="1" ht="16.5" customHeight="1">
      <c r="B209" s="184"/>
      <c r="C209" s="185"/>
      <c r="D209" s="185"/>
      <c r="E209" s="186" t="s">
        <v>20</v>
      </c>
      <c r="F209" s="274" t="s">
        <v>222</v>
      </c>
      <c r="G209" s="275"/>
      <c r="H209" s="275"/>
      <c r="I209" s="275"/>
      <c r="J209" s="185"/>
      <c r="K209" s="187">
        <v>339.00599999999997</v>
      </c>
      <c r="L209" s="185"/>
      <c r="M209" s="185"/>
      <c r="N209" s="185"/>
      <c r="O209" s="185"/>
      <c r="P209" s="185"/>
      <c r="Q209" s="185"/>
      <c r="R209" s="188"/>
      <c r="T209" s="189"/>
      <c r="U209" s="185"/>
      <c r="V209" s="185"/>
      <c r="W209" s="185"/>
      <c r="X209" s="185"/>
      <c r="Y209" s="185"/>
      <c r="Z209" s="185"/>
      <c r="AA209" s="190"/>
      <c r="AT209" s="191" t="s">
        <v>209</v>
      </c>
      <c r="AU209" s="191" t="s">
        <v>129</v>
      </c>
      <c r="AV209" s="11" t="s">
        <v>155</v>
      </c>
      <c r="AW209" s="11" t="s">
        <v>33</v>
      </c>
      <c r="AX209" s="11" t="s">
        <v>82</v>
      </c>
      <c r="AY209" s="191" t="s">
        <v>150</v>
      </c>
    </row>
    <row r="210" spans="2:65" s="1" customFormat="1" ht="38.25" customHeight="1">
      <c r="B210" s="36"/>
      <c r="C210" s="163" t="s">
        <v>347</v>
      </c>
      <c r="D210" s="163" t="s">
        <v>151</v>
      </c>
      <c r="E210" s="164" t="s">
        <v>348</v>
      </c>
      <c r="F210" s="262" t="s">
        <v>349</v>
      </c>
      <c r="G210" s="262"/>
      <c r="H210" s="262"/>
      <c r="I210" s="262"/>
      <c r="J210" s="165" t="s">
        <v>350</v>
      </c>
      <c r="K210" s="166">
        <v>33.606000000000002</v>
      </c>
      <c r="L210" s="263">
        <v>0</v>
      </c>
      <c r="M210" s="264"/>
      <c r="N210" s="265">
        <f>ROUND(L210*K210,3)</f>
        <v>0</v>
      </c>
      <c r="O210" s="265"/>
      <c r="P210" s="265"/>
      <c r="Q210" s="265"/>
      <c r="R210" s="38"/>
      <c r="T210" s="168" t="s">
        <v>20</v>
      </c>
      <c r="U210" s="45" t="s">
        <v>44</v>
      </c>
      <c r="V210" s="37"/>
      <c r="W210" s="169">
        <f>V210*K210</f>
        <v>0</v>
      </c>
      <c r="X210" s="169">
        <v>0</v>
      </c>
      <c r="Y210" s="169">
        <f>X210*K210</f>
        <v>0</v>
      </c>
      <c r="Z210" s="169">
        <v>0</v>
      </c>
      <c r="AA210" s="170">
        <f>Z210*K210</f>
        <v>0</v>
      </c>
      <c r="AR210" s="20" t="s">
        <v>155</v>
      </c>
      <c r="AT210" s="20" t="s">
        <v>151</v>
      </c>
      <c r="AU210" s="20" t="s">
        <v>129</v>
      </c>
      <c r="AY210" s="20" t="s">
        <v>150</v>
      </c>
      <c r="BE210" s="106">
        <f>IF(U210="základná",N210,0)</f>
        <v>0</v>
      </c>
      <c r="BF210" s="106">
        <f>IF(U210="znížená",N210,0)</f>
        <v>0</v>
      </c>
      <c r="BG210" s="106">
        <f>IF(U210="zákl. prenesená",N210,0)</f>
        <v>0</v>
      </c>
      <c r="BH210" s="106">
        <f>IF(U210="zníž. prenesená",N210,0)</f>
        <v>0</v>
      </c>
      <c r="BI210" s="106">
        <f>IF(U210="nulová",N210,0)</f>
        <v>0</v>
      </c>
      <c r="BJ210" s="20" t="s">
        <v>129</v>
      </c>
      <c r="BK210" s="171">
        <f>ROUND(L210*K210,3)</f>
        <v>0</v>
      </c>
      <c r="BL210" s="20" t="s">
        <v>155</v>
      </c>
      <c r="BM210" s="20" t="s">
        <v>351</v>
      </c>
    </row>
    <row r="211" spans="2:65" s="1" customFormat="1" ht="25.5" customHeight="1">
      <c r="B211" s="36"/>
      <c r="C211" s="163" t="s">
        <v>352</v>
      </c>
      <c r="D211" s="163" t="s">
        <v>151</v>
      </c>
      <c r="E211" s="164" t="s">
        <v>353</v>
      </c>
      <c r="F211" s="262" t="s">
        <v>354</v>
      </c>
      <c r="G211" s="262"/>
      <c r="H211" s="262"/>
      <c r="I211" s="262"/>
      <c r="J211" s="165" t="s">
        <v>350</v>
      </c>
      <c r="K211" s="166">
        <v>33.606000000000002</v>
      </c>
      <c r="L211" s="263">
        <v>0</v>
      </c>
      <c r="M211" s="264"/>
      <c r="N211" s="265">
        <f>ROUND(L211*K211,3)</f>
        <v>0</v>
      </c>
      <c r="O211" s="265"/>
      <c r="P211" s="265"/>
      <c r="Q211" s="265"/>
      <c r="R211" s="38"/>
      <c r="T211" s="168" t="s">
        <v>20</v>
      </c>
      <c r="U211" s="45" t="s">
        <v>44</v>
      </c>
      <c r="V211" s="37"/>
      <c r="W211" s="169">
        <f>V211*K211</f>
        <v>0</v>
      </c>
      <c r="X211" s="169">
        <v>0</v>
      </c>
      <c r="Y211" s="169">
        <f>X211*K211</f>
        <v>0</v>
      </c>
      <c r="Z211" s="169">
        <v>0</v>
      </c>
      <c r="AA211" s="170">
        <f>Z211*K211</f>
        <v>0</v>
      </c>
      <c r="AR211" s="20" t="s">
        <v>155</v>
      </c>
      <c r="AT211" s="20" t="s">
        <v>151</v>
      </c>
      <c r="AU211" s="20" t="s">
        <v>129</v>
      </c>
      <c r="AY211" s="20" t="s">
        <v>150</v>
      </c>
      <c r="BE211" s="106">
        <f>IF(U211="základná",N211,0)</f>
        <v>0</v>
      </c>
      <c r="BF211" s="106">
        <f>IF(U211="znížená",N211,0)</f>
        <v>0</v>
      </c>
      <c r="BG211" s="106">
        <f>IF(U211="zákl. prenesená",N211,0)</f>
        <v>0</v>
      </c>
      <c r="BH211" s="106">
        <f>IF(U211="zníž. prenesená",N211,0)</f>
        <v>0</v>
      </c>
      <c r="BI211" s="106">
        <f>IF(U211="nulová",N211,0)</f>
        <v>0</v>
      </c>
      <c r="BJ211" s="20" t="s">
        <v>129</v>
      </c>
      <c r="BK211" s="171">
        <f>ROUND(L211*K211,3)</f>
        <v>0</v>
      </c>
      <c r="BL211" s="20" t="s">
        <v>155</v>
      </c>
      <c r="BM211" s="20" t="s">
        <v>355</v>
      </c>
    </row>
    <row r="212" spans="2:65" s="1" customFormat="1" ht="25.5" customHeight="1">
      <c r="B212" s="36"/>
      <c r="C212" s="163" t="s">
        <v>356</v>
      </c>
      <c r="D212" s="163" t="s">
        <v>151</v>
      </c>
      <c r="E212" s="164" t="s">
        <v>357</v>
      </c>
      <c r="F212" s="262" t="s">
        <v>358</v>
      </c>
      <c r="G212" s="262"/>
      <c r="H212" s="262"/>
      <c r="I212" s="262"/>
      <c r="J212" s="165" t="s">
        <v>350</v>
      </c>
      <c r="K212" s="166">
        <v>33.606000000000002</v>
      </c>
      <c r="L212" s="263">
        <v>0</v>
      </c>
      <c r="M212" s="264"/>
      <c r="N212" s="265">
        <f>ROUND(L212*K212,3)</f>
        <v>0</v>
      </c>
      <c r="O212" s="265"/>
      <c r="P212" s="265"/>
      <c r="Q212" s="265"/>
      <c r="R212" s="38"/>
      <c r="T212" s="168" t="s">
        <v>20</v>
      </c>
      <c r="U212" s="45" t="s">
        <v>44</v>
      </c>
      <c r="V212" s="37"/>
      <c r="W212" s="169">
        <f>V212*K212</f>
        <v>0</v>
      </c>
      <c r="X212" s="169">
        <v>0</v>
      </c>
      <c r="Y212" s="169">
        <f>X212*K212</f>
        <v>0</v>
      </c>
      <c r="Z212" s="169">
        <v>0</v>
      </c>
      <c r="AA212" s="170">
        <f>Z212*K212</f>
        <v>0</v>
      </c>
      <c r="AR212" s="20" t="s">
        <v>155</v>
      </c>
      <c r="AT212" s="20" t="s">
        <v>151</v>
      </c>
      <c r="AU212" s="20" t="s">
        <v>129</v>
      </c>
      <c r="AY212" s="20" t="s">
        <v>150</v>
      </c>
      <c r="BE212" s="106">
        <f>IF(U212="základná",N212,0)</f>
        <v>0</v>
      </c>
      <c r="BF212" s="106">
        <f>IF(U212="znížená",N212,0)</f>
        <v>0</v>
      </c>
      <c r="BG212" s="106">
        <f>IF(U212="zákl. prenesená",N212,0)</f>
        <v>0</v>
      </c>
      <c r="BH212" s="106">
        <f>IF(U212="zníž. prenesená",N212,0)</f>
        <v>0</v>
      </c>
      <c r="BI212" s="106">
        <f>IF(U212="nulová",N212,0)</f>
        <v>0</v>
      </c>
      <c r="BJ212" s="20" t="s">
        <v>129</v>
      </c>
      <c r="BK212" s="171">
        <f>ROUND(L212*K212,3)</f>
        <v>0</v>
      </c>
      <c r="BL212" s="20" t="s">
        <v>155</v>
      </c>
      <c r="BM212" s="20" t="s">
        <v>359</v>
      </c>
    </row>
    <row r="213" spans="2:65" s="1" customFormat="1" ht="25.5" customHeight="1">
      <c r="B213" s="36"/>
      <c r="C213" s="163" t="s">
        <v>360</v>
      </c>
      <c r="D213" s="163" t="s">
        <v>151</v>
      </c>
      <c r="E213" s="164" t="s">
        <v>361</v>
      </c>
      <c r="F213" s="262" t="s">
        <v>362</v>
      </c>
      <c r="G213" s="262"/>
      <c r="H213" s="262"/>
      <c r="I213" s="262"/>
      <c r="J213" s="165" t="s">
        <v>350</v>
      </c>
      <c r="K213" s="166">
        <v>33.606000000000002</v>
      </c>
      <c r="L213" s="263">
        <v>0</v>
      </c>
      <c r="M213" s="264"/>
      <c r="N213" s="265">
        <f>ROUND(L213*K213,3)</f>
        <v>0</v>
      </c>
      <c r="O213" s="265"/>
      <c r="P213" s="265"/>
      <c r="Q213" s="265"/>
      <c r="R213" s="38"/>
      <c r="T213" s="168" t="s">
        <v>20</v>
      </c>
      <c r="U213" s="45" t="s">
        <v>44</v>
      </c>
      <c r="V213" s="37"/>
      <c r="W213" s="169">
        <f>V213*K213</f>
        <v>0</v>
      </c>
      <c r="X213" s="169">
        <v>0</v>
      </c>
      <c r="Y213" s="169">
        <f>X213*K213</f>
        <v>0</v>
      </c>
      <c r="Z213" s="169">
        <v>0</v>
      </c>
      <c r="AA213" s="170">
        <f>Z213*K213</f>
        <v>0</v>
      </c>
      <c r="AR213" s="20" t="s">
        <v>155</v>
      </c>
      <c r="AT213" s="20" t="s">
        <v>151</v>
      </c>
      <c r="AU213" s="20" t="s">
        <v>129</v>
      </c>
      <c r="AY213" s="20" t="s">
        <v>150</v>
      </c>
      <c r="BE213" s="106">
        <f>IF(U213="základná",N213,0)</f>
        <v>0</v>
      </c>
      <c r="BF213" s="106">
        <f>IF(U213="znížená",N213,0)</f>
        <v>0</v>
      </c>
      <c r="BG213" s="106">
        <f>IF(U213="zákl. prenesená",N213,0)</f>
        <v>0</v>
      </c>
      <c r="BH213" s="106">
        <f>IF(U213="zníž. prenesená",N213,0)</f>
        <v>0</v>
      </c>
      <c r="BI213" s="106">
        <f>IF(U213="nulová",N213,0)</f>
        <v>0</v>
      </c>
      <c r="BJ213" s="20" t="s">
        <v>129</v>
      </c>
      <c r="BK213" s="171">
        <f>ROUND(L213*K213,3)</f>
        <v>0</v>
      </c>
      <c r="BL213" s="20" t="s">
        <v>155</v>
      </c>
      <c r="BM213" s="20" t="s">
        <v>363</v>
      </c>
    </row>
    <row r="214" spans="2:65" s="1" customFormat="1" ht="16.5" customHeight="1">
      <c r="B214" s="36"/>
      <c r="C214" s="163" t="s">
        <v>364</v>
      </c>
      <c r="D214" s="163" t="s">
        <v>151</v>
      </c>
      <c r="E214" s="164" t="s">
        <v>365</v>
      </c>
      <c r="F214" s="262" t="s">
        <v>366</v>
      </c>
      <c r="G214" s="262"/>
      <c r="H214" s="262"/>
      <c r="I214" s="262"/>
      <c r="J214" s="165" t="s">
        <v>350</v>
      </c>
      <c r="K214" s="166">
        <v>33.606000000000002</v>
      </c>
      <c r="L214" s="263">
        <v>0</v>
      </c>
      <c r="M214" s="264"/>
      <c r="N214" s="265">
        <f>ROUND(L214*K214,3)</f>
        <v>0</v>
      </c>
      <c r="O214" s="265"/>
      <c r="P214" s="265"/>
      <c r="Q214" s="265"/>
      <c r="R214" s="38"/>
      <c r="T214" s="168" t="s">
        <v>20</v>
      </c>
      <c r="U214" s="45" t="s">
        <v>44</v>
      </c>
      <c r="V214" s="37"/>
      <c r="W214" s="169">
        <f>V214*K214</f>
        <v>0</v>
      </c>
      <c r="X214" s="169">
        <v>0</v>
      </c>
      <c r="Y214" s="169">
        <f>X214*K214</f>
        <v>0</v>
      </c>
      <c r="Z214" s="169">
        <v>0</v>
      </c>
      <c r="AA214" s="170">
        <f>Z214*K214</f>
        <v>0</v>
      </c>
      <c r="AR214" s="20" t="s">
        <v>155</v>
      </c>
      <c r="AT214" s="20" t="s">
        <v>151</v>
      </c>
      <c r="AU214" s="20" t="s">
        <v>129</v>
      </c>
      <c r="AY214" s="20" t="s">
        <v>150</v>
      </c>
      <c r="BE214" s="106">
        <f>IF(U214="základná",N214,0)</f>
        <v>0</v>
      </c>
      <c r="BF214" s="106">
        <f>IF(U214="znížená",N214,0)</f>
        <v>0</v>
      </c>
      <c r="BG214" s="106">
        <f>IF(U214="zákl. prenesená",N214,0)</f>
        <v>0</v>
      </c>
      <c r="BH214" s="106">
        <f>IF(U214="zníž. prenesená",N214,0)</f>
        <v>0</v>
      </c>
      <c r="BI214" s="106">
        <f>IF(U214="nulová",N214,0)</f>
        <v>0</v>
      </c>
      <c r="BJ214" s="20" t="s">
        <v>129</v>
      </c>
      <c r="BK214" s="171">
        <f>ROUND(L214*K214,3)</f>
        <v>0</v>
      </c>
      <c r="BL214" s="20" t="s">
        <v>155</v>
      </c>
      <c r="BM214" s="20" t="s">
        <v>367</v>
      </c>
    </row>
    <row r="215" spans="2:65" s="9" customFormat="1" ht="29.85" customHeight="1">
      <c r="B215" s="152"/>
      <c r="C215" s="153"/>
      <c r="D215" s="162" t="s">
        <v>112</v>
      </c>
      <c r="E215" s="162"/>
      <c r="F215" s="162"/>
      <c r="G215" s="162"/>
      <c r="H215" s="162"/>
      <c r="I215" s="162"/>
      <c r="J215" s="162"/>
      <c r="K215" s="162"/>
      <c r="L215" s="162"/>
      <c r="M215" s="162"/>
      <c r="N215" s="284">
        <f>BK215</f>
        <v>0</v>
      </c>
      <c r="O215" s="285"/>
      <c r="P215" s="285"/>
      <c r="Q215" s="285"/>
      <c r="R215" s="155"/>
      <c r="T215" s="156"/>
      <c r="U215" s="153"/>
      <c r="V215" s="153"/>
      <c r="W215" s="157">
        <f>W216</f>
        <v>0</v>
      </c>
      <c r="X215" s="153"/>
      <c r="Y215" s="157">
        <f>Y216</f>
        <v>0</v>
      </c>
      <c r="Z215" s="153"/>
      <c r="AA215" s="158">
        <f>AA216</f>
        <v>0</v>
      </c>
      <c r="AR215" s="159" t="s">
        <v>82</v>
      </c>
      <c r="AT215" s="160" t="s">
        <v>76</v>
      </c>
      <c r="AU215" s="160" t="s">
        <v>82</v>
      </c>
      <c r="AY215" s="159" t="s">
        <v>150</v>
      </c>
      <c r="BK215" s="161">
        <f>BK216</f>
        <v>0</v>
      </c>
    </row>
    <row r="216" spans="2:65" s="1" customFormat="1" ht="38.25" customHeight="1">
      <c r="B216" s="36"/>
      <c r="C216" s="163" t="s">
        <v>368</v>
      </c>
      <c r="D216" s="163" t="s">
        <v>151</v>
      </c>
      <c r="E216" s="164" t="s">
        <v>369</v>
      </c>
      <c r="F216" s="262" t="s">
        <v>370</v>
      </c>
      <c r="G216" s="262"/>
      <c r="H216" s="262"/>
      <c r="I216" s="262"/>
      <c r="J216" s="165" t="s">
        <v>350</v>
      </c>
      <c r="K216" s="166">
        <v>90.614000000000004</v>
      </c>
      <c r="L216" s="263">
        <v>0</v>
      </c>
      <c r="M216" s="264"/>
      <c r="N216" s="265">
        <f>ROUND(L216*K216,3)</f>
        <v>0</v>
      </c>
      <c r="O216" s="265"/>
      <c r="P216" s="265"/>
      <c r="Q216" s="265"/>
      <c r="R216" s="38"/>
      <c r="T216" s="168" t="s">
        <v>20</v>
      </c>
      <c r="U216" s="45" t="s">
        <v>44</v>
      </c>
      <c r="V216" s="37"/>
      <c r="W216" s="169">
        <f>V216*K216</f>
        <v>0</v>
      </c>
      <c r="X216" s="169">
        <v>0</v>
      </c>
      <c r="Y216" s="169">
        <f>X216*K216</f>
        <v>0</v>
      </c>
      <c r="Z216" s="169">
        <v>0</v>
      </c>
      <c r="AA216" s="170">
        <f>Z216*K216</f>
        <v>0</v>
      </c>
      <c r="AR216" s="20" t="s">
        <v>155</v>
      </c>
      <c r="AT216" s="20" t="s">
        <v>151</v>
      </c>
      <c r="AU216" s="20" t="s">
        <v>129</v>
      </c>
      <c r="AY216" s="20" t="s">
        <v>150</v>
      </c>
      <c r="BE216" s="106">
        <f>IF(U216="základná",N216,0)</f>
        <v>0</v>
      </c>
      <c r="BF216" s="106">
        <f>IF(U216="znížená",N216,0)</f>
        <v>0</v>
      </c>
      <c r="BG216" s="106">
        <f>IF(U216="zákl. prenesená",N216,0)</f>
        <v>0</v>
      </c>
      <c r="BH216" s="106">
        <f>IF(U216="zníž. prenesená",N216,0)</f>
        <v>0</v>
      </c>
      <c r="BI216" s="106">
        <f>IF(U216="nulová",N216,0)</f>
        <v>0</v>
      </c>
      <c r="BJ216" s="20" t="s">
        <v>129</v>
      </c>
      <c r="BK216" s="171">
        <f>ROUND(L216*K216,3)</f>
        <v>0</v>
      </c>
      <c r="BL216" s="20" t="s">
        <v>155</v>
      </c>
      <c r="BM216" s="20" t="s">
        <v>371</v>
      </c>
    </row>
    <row r="217" spans="2:65" s="9" customFormat="1" ht="37.35" customHeight="1">
      <c r="B217" s="152"/>
      <c r="C217" s="153"/>
      <c r="D217" s="154" t="s">
        <v>113</v>
      </c>
      <c r="E217" s="154"/>
      <c r="F217" s="154"/>
      <c r="G217" s="154"/>
      <c r="H217" s="154"/>
      <c r="I217" s="154"/>
      <c r="J217" s="154"/>
      <c r="K217" s="154"/>
      <c r="L217" s="154"/>
      <c r="M217" s="154"/>
      <c r="N217" s="286">
        <f>BK217</f>
        <v>0</v>
      </c>
      <c r="O217" s="287"/>
      <c r="P217" s="287"/>
      <c r="Q217" s="287"/>
      <c r="R217" s="155"/>
      <c r="T217" s="156"/>
      <c r="U217" s="153"/>
      <c r="V217" s="153"/>
      <c r="W217" s="157">
        <f>W218+W239+W251+W258+W305+W307+W310</f>
        <v>0</v>
      </c>
      <c r="X217" s="153"/>
      <c r="Y217" s="157">
        <f>Y218+Y239+Y251+Y258+Y305+Y307+Y310</f>
        <v>12.376543099999999</v>
      </c>
      <c r="Z217" s="153"/>
      <c r="AA217" s="158">
        <f>AA218+AA239+AA251+AA258+AA305+AA307+AA310</f>
        <v>0</v>
      </c>
      <c r="AR217" s="159" t="s">
        <v>129</v>
      </c>
      <c r="AT217" s="160" t="s">
        <v>76</v>
      </c>
      <c r="AU217" s="160" t="s">
        <v>77</v>
      </c>
      <c r="AY217" s="159" t="s">
        <v>150</v>
      </c>
      <c r="BK217" s="161">
        <f>BK218+BK239+BK251+BK258+BK305+BK307+BK310</f>
        <v>0</v>
      </c>
    </row>
    <row r="218" spans="2:65" s="9" customFormat="1" ht="19.899999999999999" customHeight="1">
      <c r="B218" s="152"/>
      <c r="C218" s="153"/>
      <c r="D218" s="162" t="s">
        <v>114</v>
      </c>
      <c r="E218" s="162"/>
      <c r="F218" s="162"/>
      <c r="G218" s="162"/>
      <c r="H218" s="162"/>
      <c r="I218" s="162"/>
      <c r="J218" s="162"/>
      <c r="K218" s="162"/>
      <c r="L218" s="162"/>
      <c r="M218" s="162"/>
      <c r="N218" s="282">
        <f>BK218</f>
        <v>0</v>
      </c>
      <c r="O218" s="283"/>
      <c r="P218" s="283"/>
      <c r="Q218" s="283"/>
      <c r="R218" s="155"/>
      <c r="T218" s="156"/>
      <c r="U218" s="153"/>
      <c r="V218" s="153"/>
      <c r="W218" s="157">
        <f>SUM(W219:W238)</f>
        <v>0</v>
      </c>
      <c r="X218" s="153"/>
      <c r="Y218" s="157">
        <f>SUM(Y219:Y238)</f>
        <v>1.28978751</v>
      </c>
      <c r="Z218" s="153"/>
      <c r="AA218" s="158">
        <f>SUM(AA219:AA238)</f>
        <v>0</v>
      </c>
      <c r="AR218" s="159" t="s">
        <v>129</v>
      </c>
      <c r="AT218" s="160" t="s">
        <v>76</v>
      </c>
      <c r="AU218" s="160" t="s">
        <v>82</v>
      </c>
      <c r="AY218" s="159" t="s">
        <v>150</v>
      </c>
      <c r="BK218" s="161">
        <f>SUM(BK219:BK238)</f>
        <v>0</v>
      </c>
    </row>
    <row r="219" spans="2:65" s="1" customFormat="1" ht="38.25" customHeight="1">
      <c r="B219" s="36"/>
      <c r="C219" s="163" t="s">
        <v>372</v>
      </c>
      <c r="D219" s="163" t="s">
        <v>151</v>
      </c>
      <c r="E219" s="164" t="s">
        <v>373</v>
      </c>
      <c r="F219" s="262" t="s">
        <v>374</v>
      </c>
      <c r="G219" s="262"/>
      <c r="H219" s="262"/>
      <c r="I219" s="262"/>
      <c r="J219" s="165" t="s">
        <v>218</v>
      </c>
      <c r="K219" s="166">
        <v>30.4</v>
      </c>
      <c r="L219" s="263">
        <v>0</v>
      </c>
      <c r="M219" s="264"/>
      <c r="N219" s="265">
        <f>ROUND(L219*K219,3)</f>
        <v>0</v>
      </c>
      <c r="O219" s="265"/>
      <c r="P219" s="265"/>
      <c r="Q219" s="265"/>
      <c r="R219" s="38"/>
      <c r="T219" s="168" t="s">
        <v>20</v>
      </c>
      <c r="U219" s="45" t="s">
        <v>44</v>
      </c>
      <c r="V219" s="37"/>
      <c r="W219" s="169">
        <f>V219*K219</f>
        <v>0</v>
      </c>
      <c r="X219" s="169">
        <v>2.5999999999999998E-4</v>
      </c>
      <c r="Y219" s="169">
        <f>X219*K219</f>
        <v>7.9039999999999996E-3</v>
      </c>
      <c r="Z219" s="169">
        <v>0</v>
      </c>
      <c r="AA219" s="170">
        <f>Z219*K219</f>
        <v>0</v>
      </c>
      <c r="AR219" s="20" t="s">
        <v>223</v>
      </c>
      <c r="AT219" s="20" t="s">
        <v>151</v>
      </c>
      <c r="AU219" s="20" t="s">
        <v>129</v>
      </c>
      <c r="AY219" s="20" t="s">
        <v>150</v>
      </c>
      <c r="BE219" s="106">
        <f>IF(U219="základná",N219,0)</f>
        <v>0</v>
      </c>
      <c r="BF219" s="106">
        <f>IF(U219="znížená",N219,0)</f>
        <v>0</v>
      </c>
      <c r="BG219" s="106">
        <f>IF(U219="zákl. prenesená",N219,0)</f>
        <v>0</v>
      </c>
      <c r="BH219" s="106">
        <f>IF(U219="zníž. prenesená",N219,0)</f>
        <v>0</v>
      </c>
      <c r="BI219" s="106">
        <f>IF(U219="nulová",N219,0)</f>
        <v>0</v>
      </c>
      <c r="BJ219" s="20" t="s">
        <v>129</v>
      </c>
      <c r="BK219" s="171">
        <f>ROUND(L219*K219,3)</f>
        <v>0</v>
      </c>
      <c r="BL219" s="20" t="s">
        <v>223</v>
      </c>
      <c r="BM219" s="20" t="s">
        <v>375</v>
      </c>
    </row>
    <row r="220" spans="2:65" s="10" customFormat="1" ht="16.5" customHeight="1">
      <c r="B220" s="176"/>
      <c r="C220" s="177"/>
      <c r="D220" s="177"/>
      <c r="E220" s="178" t="s">
        <v>20</v>
      </c>
      <c r="F220" s="270" t="s">
        <v>376</v>
      </c>
      <c r="G220" s="271"/>
      <c r="H220" s="271"/>
      <c r="I220" s="271"/>
      <c r="J220" s="177"/>
      <c r="K220" s="179">
        <v>30.4</v>
      </c>
      <c r="L220" s="177"/>
      <c r="M220" s="177"/>
      <c r="N220" s="177"/>
      <c r="O220" s="177"/>
      <c r="P220" s="177"/>
      <c r="Q220" s="177"/>
      <c r="R220" s="180"/>
      <c r="T220" s="181"/>
      <c r="U220" s="177"/>
      <c r="V220" s="177"/>
      <c r="W220" s="177"/>
      <c r="X220" s="177"/>
      <c r="Y220" s="177"/>
      <c r="Z220" s="177"/>
      <c r="AA220" s="182"/>
      <c r="AT220" s="183" t="s">
        <v>209</v>
      </c>
      <c r="AU220" s="183" t="s">
        <v>129</v>
      </c>
      <c r="AV220" s="10" t="s">
        <v>129</v>
      </c>
      <c r="AW220" s="10" t="s">
        <v>33</v>
      </c>
      <c r="AX220" s="10" t="s">
        <v>82</v>
      </c>
      <c r="AY220" s="183" t="s">
        <v>150</v>
      </c>
    </row>
    <row r="221" spans="2:65" s="1" customFormat="1" ht="38.25" customHeight="1">
      <c r="B221" s="36"/>
      <c r="C221" s="163" t="s">
        <v>377</v>
      </c>
      <c r="D221" s="163" t="s">
        <v>151</v>
      </c>
      <c r="E221" s="164" t="s">
        <v>378</v>
      </c>
      <c r="F221" s="262" t="s">
        <v>379</v>
      </c>
      <c r="G221" s="262"/>
      <c r="H221" s="262"/>
      <c r="I221" s="262"/>
      <c r="J221" s="165" t="s">
        <v>218</v>
      </c>
      <c r="K221" s="166">
        <v>11.1</v>
      </c>
      <c r="L221" s="263">
        <v>0</v>
      </c>
      <c r="M221" s="264"/>
      <c r="N221" s="265">
        <f>ROUND(L221*K221,3)</f>
        <v>0</v>
      </c>
      <c r="O221" s="265"/>
      <c r="P221" s="265"/>
      <c r="Q221" s="265"/>
      <c r="R221" s="38"/>
      <c r="T221" s="168" t="s">
        <v>20</v>
      </c>
      <c r="U221" s="45" t="s">
        <v>44</v>
      </c>
      <c r="V221" s="37"/>
      <c r="W221" s="169">
        <f>V221*K221</f>
        <v>0</v>
      </c>
      <c r="X221" s="169">
        <v>2.5999999999999998E-4</v>
      </c>
      <c r="Y221" s="169">
        <f>X221*K221</f>
        <v>2.8859999999999997E-3</v>
      </c>
      <c r="Z221" s="169">
        <v>0</v>
      </c>
      <c r="AA221" s="170">
        <f>Z221*K221</f>
        <v>0</v>
      </c>
      <c r="AR221" s="20" t="s">
        <v>223</v>
      </c>
      <c r="AT221" s="20" t="s">
        <v>151</v>
      </c>
      <c r="AU221" s="20" t="s">
        <v>129</v>
      </c>
      <c r="AY221" s="20" t="s">
        <v>150</v>
      </c>
      <c r="BE221" s="106">
        <f>IF(U221="základná",N221,0)</f>
        <v>0</v>
      </c>
      <c r="BF221" s="106">
        <f>IF(U221="znížená",N221,0)</f>
        <v>0</v>
      </c>
      <c r="BG221" s="106">
        <f>IF(U221="zákl. prenesená",N221,0)</f>
        <v>0</v>
      </c>
      <c r="BH221" s="106">
        <f>IF(U221="zníž. prenesená",N221,0)</f>
        <v>0</v>
      </c>
      <c r="BI221" s="106">
        <f>IF(U221="nulová",N221,0)</f>
        <v>0</v>
      </c>
      <c r="BJ221" s="20" t="s">
        <v>129</v>
      </c>
      <c r="BK221" s="171">
        <f>ROUND(L221*K221,3)</f>
        <v>0</v>
      </c>
      <c r="BL221" s="20" t="s">
        <v>223</v>
      </c>
      <c r="BM221" s="20" t="s">
        <v>380</v>
      </c>
    </row>
    <row r="222" spans="2:65" s="10" customFormat="1" ht="16.5" customHeight="1">
      <c r="B222" s="176"/>
      <c r="C222" s="177"/>
      <c r="D222" s="177"/>
      <c r="E222" s="178" t="s">
        <v>20</v>
      </c>
      <c r="F222" s="270" t="s">
        <v>381</v>
      </c>
      <c r="G222" s="271"/>
      <c r="H222" s="271"/>
      <c r="I222" s="271"/>
      <c r="J222" s="177"/>
      <c r="K222" s="179">
        <v>11.1</v>
      </c>
      <c r="L222" s="177"/>
      <c r="M222" s="177"/>
      <c r="N222" s="177"/>
      <c r="O222" s="177"/>
      <c r="P222" s="177"/>
      <c r="Q222" s="177"/>
      <c r="R222" s="180"/>
      <c r="T222" s="181"/>
      <c r="U222" s="177"/>
      <c r="V222" s="177"/>
      <c r="W222" s="177"/>
      <c r="X222" s="177"/>
      <c r="Y222" s="177"/>
      <c r="Z222" s="177"/>
      <c r="AA222" s="182"/>
      <c r="AT222" s="183" t="s">
        <v>209</v>
      </c>
      <c r="AU222" s="183" t="s">
        <v>129</v>
      </c>
      <c r="AV222" s="10" t="s">
        <v>129</v>
      </c>
      <c r="AW222" s="10" t="s">
        <v>33</v>
      </c>
      <c r="AX222" s="10" t="s">
        <v>82</v>
      </c>
      <c r="AY222" s="183" t="s">
        <v>150</v>
      </c>
    </row>
    <row r="223" spans="2:65" s="1" customFormat="1" ht="38.25" customHeight="1">
      <c r="B223" s="36"/>
      <c r="C223" s="163" t="s">
        <v>382</v>
      </c>
      <c r="D223" s="163" t="s">
        <v>151</v>
      </c>
      <c r="E223" s="164" t="s">
        <v>383</v>
      </c>
      <c r="F223" s="262" t="s">
        <v>384</v>
      </c>
      <c r="G223" s="262"/>
      <c r="H223" s="262"/>
      <c r="I223" s="262"/>
      <c r="J223" s="165" t="s">
        <v>218</v>
      </c>
      <c r="K223" s="166">
        <v>11.2</v>
      </c>
      <c r="L223" s="263">
        <v>0</v>
      </c>
      <c r="M223" s="264"/>
      <c r="N223" s="265">
        <f>ROUND(L223*K223,3)</f>
        <v>0</v>
      </c>
      <c r="O223" s="265"/>
      <c r="P223" s="265"/>
      <c r="Q223" s="265"/>
      <c r="R223" s="38"/>
      <c r="T223" s="168" t="s">
        <v>20</v>
      </c>
      <c r="U223" s="45" t="s">
        <v>44</v>
      </c>
      <c r="V223" s="37"/>
      <c r="W223" s="169">
        <f>V223*K223</f>
        <v>0</v>
      </c>
      <c r="X223" s="169">
        <v>2.5999999999999998E-4</v>
      </c>
      <c r="Y223" s="169">
        <f>X223*K223</f>
        <v>2.9119999999999997E-3</v>
      </c>
      <c r="Z223" s="169">
        <v>0</v>
      </c>
      <c r="AA223" s="170">
        <f>Z223*K223</f>
        <v>0</v>
      </c>
      <c r="AR223" s="20" t="s">
        <v>223</v>
      </c>
      <c r="AT223" s="20" t="s">
        <v>151</v>
      </c>
      <c r="AU223" s="20" t="s">
        <v>129</v>
      </c>
      <c r="AY223" s="20" t="s">
        <v>150</v>
      </c>
      <c r="BE223" s="106">
        <f>IF(U223="základná",N223,0)</f>
        <v>0</v>
      </c>
      <c r="BF223" s="106">
        <f>IF(U223="znížená",N223,0)</f>
        <v>0</v>
      </c>
      <c r="BG223" s="106">
        <f>IF(U223="zákl. prenesená",N223,0)</f>
        <v>0</v>
      </c>
      <c r="BH223" s="106">
        <f>IF(U223="zníž. prenesená",N223,0)</f>
        <v>0</v>
      </c>
      <c r="BI223" s="106">
        <f>IF(U223="nulová",N223,0)</f>
        <v>0</v>
      </c>
      <c r="BJ223" s="20" t="s">
        <v>129</v>
      </c>
      <c r="BK223" s="171">
        <f>ROUND(L223*K223,3)</f>
        <v>0</v>
      </c>
      <c r="BL223" s="20" t="s">
        <v>223</v>
      </c>
      <c r="BM223" s="20" t="s">
        <v>385</v>
      </c>
    </row>
    <row r="224" spans="2:65" s="10" customFormat="1" ht="16.5" customHeight="1">
      <c r="B224" s="176"/>
      <c r="C224" s="177"/>
      <c r="D224" s="177"/>
      <c r="E224" s="178" t="s">
        <v>20</v>
      </c>
      <c r="F224" s="270" t="s">
        <v>386</v>
      </c>
      <c r="G224" s="271"/>
      <c r="H224" s="271"/>
      <c r="I224" s="271"/>
      <c r="J224" s="177"/>
      <c r="K224" s="179">
        <v>11.2</v>
      </c>
      <c r="L224" s="177"/>
      <c r="M224" s="177"/>
      <c r="N224" s="177"/>
      <c r="O224" s="177"/>
      <c r="P224" s="177"/>
      <c r="Q224" s="177"/>
      <c r="R224" s="180"/>
      <c r="T224" s="181"/>
      <c r="U224" s="177"/>
      <c r="V224" s="177"/>
      <c r="W224" s="177"/>
      <c r="X224" s="177"/>
      <c r="Y224" s="177"/>
      <c r="Z224" s="177"/>
      <c r="AA224" s="182"/>
      <c r="AT224" s="183" t="s">
        <v>209</v>
      </c>
      <c r="AU224" s="183" t="s">
        <v>129</v>
      </c>
      <c r="AV224" s="10" t="s">
        <v>129</v>
      </c>
      <c r="AW224" s="10" t="s">
        <v>33</v>
      </c>
      <c r="AX224" s="10" t="s">
        <v>82</v>
      </c>
      <c r="AY224" s="183" t="s">
        <v>150</v>
      </c>
    </row>
    <row r="225" spans="2:65" s="1" customFormat="1" ht="16.5" customHeight="1">
      <c r="B225" s="36"/>
      <c r="C225" s="172" t="s">
        <v>387</v>
      </c>
      <c r="D225" s="172" t="s">
        <v>165</v>
      </c>
      <c r="E225" s="173" t="s">
        <v>388</v>
      </c>
      <c r="F225" s="266" t="s">
        <v>389</v>
      </c>
      <c r="G225" s="266"/>
      <c r="H225" s="266"/>
      <c r="I225" s="266"/>
      <c r="J225" s="174" t="s">
        <v>154</v>
      </c>
      <c r="K225" s="175">
        <v>0.502</v>
      </c>
      <c r="L225" s="267">
        <v>0</v>
      </c>
      <c r="M225" s="268"/>
      <c r="N225" s="269">
        <f>ROUND(L225*K225,3)</f>
        <v>0</v>
      </c>
      <c r="O225" s="265"/>
      <c r="P225" s="265"/>
      <c r="Q225" s="265"/>
      <c r="R225" s="38"/>
      <c r="T225" s="168" t="s">
        <v>20</v>
      </c>
      <c r="U225" s="45" t="s">
        <v>44</v>
      </c>
      <c r="V225" s="37"/>
      <c r="W225" s="169">
        <f>V225*K225</f>
        <v>0</v>
      </c>
      <c r="X225" s="169">
        <v>0.78</v>
      </c>
      <c r="Y225" s="169">
        <f>X225*K225</f>
        <v>0.39156000000000002</v>
      </c>
      <c r="Z225" s="169">
        <v>0</v>
      </c>
      <c r="AA225" s="170">
        <f>Z225*K225</f>
        <v>0</v>
      </c>
      <c r="AR225" s="20" t="s">
        <v>295</v>
      </c>
      <c r="AT225" s="20" t="s">
        <v>165</v>
      </c>
      <c r="AU225" s="20" t="s">
        <v>129</v>
      </c>
      <c r="AY225" s="20" t="s">
        <v>150</v>
      </c>
      <c r="BE225" s="106">
        <f>IF(U225="základná",N225,0)</f>
        <v>0</v>
      </c>
      <c r="BF225" s="106">
        <f>IF(U225="znížená",N225,0)</f>
        <v>0</v>
      </c>
      <c r="BG225" s="106">
        <f>IF(U225="zákl. prenesená",N225,0)</f>
        <v>0</v>
      </c>
      <c r="BH225" s="106">
        <f>IF(U225="zníž. prenesená",N225,0)</f>
        <v>0</v>
      </c>
      <c r="BI225" s="106">
        <f>IF(U225="nulová",N225,0)</f>
        <v>0</v>
      </c>
      <c r="BJ225" s="20" t="s">
        <v>129</v>
      </c>
      <c r="BK225" s="171">
        <f>ROUND(L225*K225,3)</f>
        <v>0</v>
      </c>
      <c r="BL225" s="20" t="s">
        <v>223</v>
      </c>
      <c r="BM225" s="20" t="s">
        <v>390</v>
      </c>
    </row>
    <row r="226" spans="2:65" s="10" customFormat="1" ht="16.5" customHeight="1">
      <c r="B226" s="176"/>
      <c r="C226" s="177"/>
      <c r="D226" s="177"/>
      <c r="E226" s="178" t="s">
        <v>20</v>
      </c>
      <c r="F226" s="270" t="s">
        <v>391</v>
      </c>
      <c r="G226" s="271"/>
      <c r="H226" s="271"/>
      <c r="I226" s="271"/>
      <c r="J226" s="177"/>
      <c r="K226" s="179">
        <v>0.502</v>
      </c>
      <c r="L226" s="177"/>
      <c r="M226" s="177"/>
      <c r="N226" s="177"/>
      <c r="O226" s="177"/>
      <c r="P226" s="177"/>
      <c r="Q226" s="177"/>
      <c r="R226" s="180"/>
      <c r="T226" s="181"/>
      <c r="U226" s="177"/>
      <c r="V226" s="177"/>
      <c r="W226" s="177"/>
      <c r="X226" s="177"/>
      <c r="Y226" s="177"/>
      <c r="Z226" s="177"/>
      <c r="AA226" s="182"/>
      <c r="AT226" s="183" t="s">
        <v>209</v>
      </c>
      <c r="AU226" s="183" t="s">
        <v>129</v>
      </c>
      <c r="AV226" s="10" t="s">
        <v>129</v>
      </c>
      <c r="AW226" s="10" t="s">
        <v>33</v>
      </c>
      <c r="AX226" s="10" t="s">
        <v>82</v>
      </c>
      <c r="AY226" s="183" t="s">
        <v>150</v>
      </c>
    </row>
    <row r="227" spans="2:65" s="1" customFormat="1" ht="25.5" customHeight="1">
      <c r="B227" s="36"/>
      <c r="C227" s="163" t="s">
        <v>392</v>
      </c>
      <c r="D227" s="163" t="s">
        <v>151</v>
      </c>
      <c r="E227" s="164" t="s">
        <v>393</v>
      </c>
      <c r="F227" s="262" t="s">
        <v>394</v>
      </c>
      <c r="G227" s="262"/>
      <c r="H227" s="262"/>
      <c r="I227" s="262"/>
      <c r="J227" s="165" t="s">
        <v>218</v>
      </c>
      <c r="K227" s="166">
        <v>104</v>
      </c>
      <c r="L227" s="263">
        <v>0</v>
      </c>
      <c r="M227" s="264"/>
      <c r="N227" s="265">
        <f>ROUND(L227*K227,3)</f>
        <v>0</v>
      </c>
      <c r="O227" s="265"/>
      <c r="P227" s="265"/>
      <c r="Q227" s="265"/>
      <c r="R227" s="38"/>
      <c r="T227" s="168" t="s">
        <v>20</v>
      </c>
      <c r="U227" s="45" t="s">
        <v>44</v>
      </c>
      <c r="V227" s="37"/>
      <c r="W227" s="169">
        <f>V227*K227</f>
        <v>0</v>
      </c>
      <c r="X227" s="169">
        <v>0</v>
      </c>
      <c r="Y227" s="169">
        <f>X227*K227</f>
        <v>0</v>
      </c>
      <c r="Z227" s="169">
        <v>0</v>
      </c>
      <c r="AA227" s="170">
        <f>Z227*K227</f>
        <v>0</v>
      </c>
      <c r="AR227" s="20" t="s">
        <v>223</v>
      </c>
      <c r="AT227" s="20" t="s">
        <v>151</v>
      </c>
      <c r="AU227" s="20" t="s">
        <v>129</v>
      </c>
      <c r="AY227" s="20" t="s">
        <v>150</v>
      </c>
      <c r="BE227" s="106">
        <f>IF(U227="základná",N227,0)</f>
        <v>0</v>
      </c>
      <c r="BF227" s="106">
        <f>IF(U227="znížená",N227,0)</f>
        <v>0</v>
      </c>
      <c r="BG227" s="106">
        <f>IF(U227="zákl. prenesená",N227,0)</f>
        <v>0</v>
      </c>
      <c r="BH227" s="106">
        <f>IF(U227="zníž. prenesená",N227,0)</f>
        <v>0</v>
      </c>
      <c r="BI227" s="106">
        <f>IF(U227="nulová",N227,0)</f>
        <v>0</v>
      </c>
      <c r="BJ227" s="20" t="s">
        <v>129</v>
      </c>
      <c r="BK227" s="171">
        <f>ROUND(L227*K227,3)</f>
        <v>0</v>
      </c>
      <c r="BL227" s="20" t="s">
        <v>223</v>
      </c>
      <c r="BM227" s="20" t="s">
        <v>395</v>
      </c>
    </row>
    <row r="228" spans="2:65" s="1" customFormat="1" ht="16.5" customHeight="1">
      <c r="B228" s="36"/>
      <c r="C228" s="172" t="s">
        <v>396</v>
      </c>
      <c r="D228" s="172" t="s">
        <v>165</v>
      </c>
      <c r="E228" s="173" t="s">
        <v>397</v>
      </c>
      <c r="F228" s="266" t="s">
        <v>398</v>
      </c>
      <c r="G228" s="266"/>
      <c r="H228" s="266"/>
      <c r="I228" s="266"/>
      <c r="J228" s="174" t="s">
        <v>154</v>
      </c>
      <c r="K228" s="175">
        <v>0.22900000000000001</v>
      </c>
      <c r="L228" s="267">
        <v>0</v>
      </c>
      <c r="M228" s="268"/>
      <c r="N228" s="269">
        <f>ROUND(L228*K228,3)</f>
        <v>0</v>
      </c>
      <c r="O228" s="265"/>
      <c r="P228" s="265"/>
      <c r="Q228" s="265"/>
      <c r="R228" s="38"/>
      <c r="T228" s="168" t="s">
        <v>20</v>
      </c>
      <c r="U228" s="45" t="s">
        <v>44</v>
      </c>
      <c r="V228" s="37"/>
      <c r="W228" s="169">
        <f>V228*K228</f>
        <v>0</v>
      </c>
      <c r="X228" s="169">
        <v>0.55000000000000004</v>
      </c>
      <c r="Y228" s="169">
        <f>X228*K228</f>
        <v>0.12595000000000001</v>
      </c>
      <c r="Z228" s="169">
        <v>0</v>
      </c>
      <c r="AA228" s="170">
        <f>Z228*K228</f>
        <v>0</v>
      </c>
      <c r="AR228" s="20" t="s">
        <v>295</v>
      </c>
      <c r="AT228" s="20" t="s">
        <v>165</v>
      </c>
      <c r="AU228" s="20" t="s">
        <v>129</v>
      </c>
      <c r="AY228" s="20" t="s">
        <v>150</v>
      </c>
      <c r="BE228" s="106">
        <f>IF(U228="základná",N228,0)</f>
        <v>0</v>
      </c>
      <c r="BF228" s="106">
        <f>IF(U228="znížená",N228,0)</f>
        <v>0</v>
      </c>
      <c r="BG228" s="106">
        <f>IF(U228="zákl. prenesená",N228,0)</f>
        <v>0</v>
      </c>
      <c r="BH228" s="106">
        <f>IF(U228="zníž. prenesená",N228,0)</f>
        <v>0</v>
      </c>
      <c r="BI228" s="106">
        <f>IF(U228="nulová",N228,0)</f>
        <v>0</v>
      </c>
      <c r="BJ228" s="20" t="s">
        <v>129</v>
      </c>
      <c r="BK228" s="171">
        <f>ROUND(L228*K228,3)</f>
        <v>0</v>
      </c>
      <c r="BL228" s="20" t="s">
        <v>223</v>
      </c>
      <c r="BM228" s="20" t="s">
        <v>399</v>
      </c>
    </row>
    <row r="229" spans="2:65" s="1" customFormat="1" ht="51" customHeight="1">
      <c r="B229" s="36"/>
      <c r="C229" s="163" t="s">
        <v>400</v>
      </c>
      <c r="D229" s="163" t="s">
        <v>151</v>
      </c>
      <c r="E229" s="164" t="s">
        <v>401</v>
      </c>
      <c r="F229" s="262" t="s">
        <v>402</v>
      </c>
      <c r="G229" s="262"/>
      <c r="H229" s="262"/>
      <c r="I229" s="262"/>
      <c r="J229" s="165" t="s">
        <v>154</v>
      </c>
      <c r="K229" s="166">
        <v>0.73099999999999998</v>
      </c>
      <c r="L229" s="263">
        <v>0</v>
      </c>
      <c r="M229" s="264"/>
      <c r="N229" s="265">
        <f>ROUND(L229*K229,3)</f>
        <v>0</v>
      </c>
      <c r="O229" s="265"/>
      <c r="P229" s="265"/>
      <c r="Q229" s="265"/>
      <c r="R229" s="38"/>
      <c r="T229" s="168" t="s">
        <v>20</v>
      </c>
      <c r="U229" s="45" t="s">
        <v>44</v>
      </c>
      <c r="V229" s="37"/>
      <c r="W229" s="169">
        <f>V229*K229</f>
        <v>0</v>
      </c>
      <c r="X229" s="169">
        <v>2.3099999999999999E-2</v>
      </c>
      <c r="Y229" s="169">
        <f>X229*K229</f>
        <v>1.6886099999999998E-2</v>
      </c>
      <c r="Z229" s="169">
        <v>0</v>
      </c>
      <c r="AA229" s="170">
        <f>Z229*K229</f>
        <v>0</v>
      </c>
      <c r="AR229" s="20" t="s">
        <v>223</v>
      </c>
      <c r="AT229" s="20" t="s">
        <v>151</v>
      </c>
      <c r="AU229" s="20" t="s">
        <v>129</v>
      </c>
      <c r="AY229" s="20" t="s">
        <v>150</v>
      </c>
      <c r="BE229" s="106">
        <f>IF(U229="základná",N229,0)</f>
        <v>0</v>
      </c>
      <c r="BF229" s="106">
        <f>IF(U229="znížená",N229,0)</f>
        <v>0</v>
      </c>
      <c r="BG229" s="106">
        <f>IF(U229="zákl. prenesená",N229,0)</f>
        <v>0</v>
      </c>
      <c r="BH229" s="106">
        <f>IF(U229="zníž. prenesená",N229,0)</f>
        <v>0</v>
      </c>
      <c r="BI229" s="106">
        <f>IF(U229="nulová",N229,0)</f>
        <v>0</v>
      </c>
      <c r="BJ229" s="20" t="s">
        <v>129</v>
      </c>
      <c r="BK229" s="171">
        <f>ROUND(L229*K229,3)</f>
        <v>0</v>
      </c>
      <c r="BL229" s="20" t="s">
        <v>223</v>
      </c>
      <c r="BM229" s="20" t="s">
        <v>403</v>
      </c>
    </row>
    <row r="230" spans="2:65" s="10" customFormat="1" ht="16.5" customHeight="1">
      <c r="B230" s="176"/>
      <c r="C230" s="177"/>
      <c r="D230" s="177"/>
      <c r="E230" s="178" t="s">
        <v>20</v>
      </c>
      <c r="F230" s="270" t="s">
        <v>404</v>
      </c>
      <c r="G230" s="271"/>
      <c r="H230" s="271"/>
      <c r="I230" s="271"/>
      <c r="J230" s="177"/>
      <c r="K230" s="179">
        <v>0.73099999999999998</v>
      </c>
      <c r="L230" s="177"/>
      <c r="M230" s="177"/>
      <c r="N230" s="177"/>
      <c r="O230" s="177"/>
      <c r="P230" s="177"/>
      <c r="Q230" s="177"/>
      <c r="R230" s="180"/>
      <c r="T230" s="181"/>
      <c r="U230" s="177"/>
      <c r="V230" s="177"/>
      <c r="W230" s="177"/>
      <c r="X230" s="177"/>
      <c r="Y230" s="177"/>
      <c r="Z230" s="177"/>
      <c r="AA230" s="182"/>
      <c r="AT230" s="183" t="s">
        <v>209</v>
      </c>
      <c r="AU230" s="183" t="s">
        <v>129</v>
      </c>
      <c r="AV230" s="10" t="s">
        <v>129</v>
      </c>
      <c r="AW230" s="10" t="s">
        <v>33</v>
      </c>
      <c r="AX230" s="10" t="s">
        <v>82</v>
      </c>
      <c r="AY230" s="183" t="s">
        <v>150</v>
      </c>
    </row>
    <row r="231" spans="2:65" s="1" customFormat="1" ht="25.5" customHeight="1">
      <c r="B231" s="36"/>
      <c r="C231" s="163" t="s">
        <v>405</v>
      </c>
      <c r="D231" s="163" t="s">
        <v>151</v>
      </c>
      <c r="E231" s="164" t="s">
        <v>406</v>
      </c>
      <c r="F231" s="262" t="s">
        <v>407</v>
      </c>
      <c r="G231" s="262"/>
      <c r="H231" s="262"/>
      <c r="I231" s="262"/>
      <c r="J231" s="165" t="s">
        <v>163</v>
      </c>
      <c r="K231" s="166">
        <v>20.190000000000001</v>
      </c>
      <c r="L231" s="263">
        <v>0</v>
      </c>
      <c r="M231" s="264"/>
      <c r="N231" s="265">
        <f>ROUND(L231*K231,3)</f>
        <v>0</v>
      </c>
      <c r="O231" s="265"/>
      <c r="P231" s="265"/>
      <c r="Q231" s="265"/>
      <c r="R231" s="38"/>
      <c r="T231" s="168" t="s">
        <v>20</v>
      </c>
      <c r="U231" s="45" t="s">
        <v>44</v>
      </c>
      <c r="V231" s="37"/>
      <c r="W231" s="169">
        <f>V231*K231</f>
        <v>0</v>
      </c>
      <c r="X231" s="169">
        <v>0</v>
      </c>
      <c r="Y231" s="169">
        <f>X231*K231</f>
        <v>0</v>
      </c>
      <c r="Z231" s="169">
        <v>0</v>
      </c>
      <c r="AA231" s="170">
        <f>Z231*K231</f>
        <v>0</v>
      </c>
      <c r="AR231" s="20" t="s">
        <v>223</v>
      </c>
      <c r="AT231" s="20" t="s">
        <v>151</v>
      </c>
      <c r="AU231" s="20" t="s">
        <v>129</v>
      </c>
      <c r="AY231" s="20" t="s">
        <v>150</v>
      </c>
      <c r="BE231" s="106">
        <f>IF(U231="základná",N231,0)</f>
        <v>0</v>
      </c>
      <c r="BF231" s="106">
        <f>IF(U231="znížená",N231,0)</f>
        <v>0</v>
      </c>
      <c r="BG231" s="106">
        <f>IF(U231="zákl. prenesená",N231,0)</f>
        <v>0</v>
      </c>
      <c r="BH231" s="106">
        <f>IF(U231="zníž. prenesená",N231,0)</f>
        <v>0</v>
      </c>
      <c r="BI231" s="106">
        <f>IF(U231="nulová",N231,0)</f>
        <v>0</v>
      </c>
      <c r="BJ231" s="20" t="s">
        <v>129</v>
      </c>
      <c r="BK231" s="171">
        <f>ROUND(L231*K231,3)</f>
        <v>0</v>
      </c>
      <c r="BL231" s="20" t="s">
        <v>223</v>
      </c>
      <c r="BM231" s="20" t="s">
        <v>408</v>
      </c>
    </row>
    <row r="232" spans="2:65" s="10" customFormat="1" ht="16.5" customHeight="1">
      <c r="B232" s="176"/>
      <c r="C232" s="177"/>
      <c r="D232" s="177"/>
      <c r="E232" s="178" t="s">
        <v>20</v>
      </c>
      <c r="F232" s="270" t="s">
        <v>409</v>
      </c>
      <c r="G232" s="271"/>
      <c r="H232" s="271"/>
      <c r="I232" s="271"/>
      <c r="J232" s="177"/>
      <c r="K232" s="179">
        <v>20.190000000000001</v>
      </c>
      <c r="L232" s="177"/>
      <c r="M232" s="177"/>
      <c r="N232" s="177"/>
      <c r="O232" s="177"/>
      <c r="P232" s="177"/>
      <c r="Q232" s="177"/>
      <c r="R232" s="180"/>
      <c r="T232" s="181"/>
      <c r="U232" s="177"/>
      <c r="V232" s="177"/>
      <c r="W232" s="177"/>
      <c r="X232" s="177"/>
      <c r="Y232" s="177"/>
      <c r="Z232" s="177"/>
      <c r="AA232" s="182"/>
      <c r="AT232" s="183" t="s">
        <v>209</v>
      </c>
      <c r="AU232" s="183" t="s">
        <v>129</v>
      </c>
      <c r="AV232" s="10" t="s">
        <v>129</v>
      </c>
      <c r="AW232" s="10" t="s">
        <v>33</v>
      </c>
      <c r="AX232" s="10" t="s">
        <v>82</v>
      </c>
      <c r="AY232" s="183" t="s">
        <v>150</v>
      </c>
    </row>
    <row r="233" spans="2:65" s="1" customFormat="1" ht="25.5" customHeight="1">
      <c r="B233" s="36"/>
      <c r="C233" s="172" t="s">
        <v>410</v>
      </c>
      <c r="D233" s="172" t="s">
        <v>165</v>
      </c>
      <c r="E233" s="173" t="s">
        <v>411</v>
      </c>
      <c r="F233" s="266" t="s">
        <v>412</v>
      </c>
      <c r="G233" s="266"/>
      <c r="H233" s="266"/>
      <c r="I233" s="266"/>
      <c r="J233" s="174" t="s">
        <v>163</v>
      </c>
      <c r="K233" s="175">
        <v>22.209</v>
      </c>
      <c r="L233" s="267">
        <v>0</v>
      </c>
      <c r="M233" s="268"/>
      <c r="N233" s="269">
        <f>ROUND(L233*K233,3)</f>
        <v>0</v>
      </c>
      <c r="O233" s="265"/>
      <c r="P233" s="265"/>
      <c r="Q233" s="265"/>
      <c r="R233" s="38"/>
      <c r="T233" s="168" t="s">
        <v>20</v>
      </c>
      <c r="U233" s="45" t="s">
        <v>44</v>
      </c>
      <c r="V233" s="37"/>
      <c r="W233" s="169">
        <f>V233*K233</f>
        <v>0</v>
      </c>
      <c r="X233" s="169">
        <v>1.9E-2</v>
      </c>
      <c r="Y233" s="169">
        <f>X233*K233</f>
        <v>0.42197099999999998</v>
      </c>
      <c r="Z233" s="169">
        <v>0</v>
      </c>
      <c r="AA233" s="170">
        <f>Z233*K233</f>
        <v>0</v>
      </c>
      <c r="AR233" s="20" t="s">
        <v>295</v>
      </c>
      <c r="AT233" s="20" t="s">
        <v>165</v>
      </c>
      <c r="AU233" s="20" t="s">
        <v>129</v>
      </c>
      <c r="AY233" s="20" t="s">
        <v>150</v>
      </c>
      <c r="BE233" s="106">
        <f>IF(U233="základná",N233,0)</f>
        <v>0</v>
      </c>
      <c r="BF233" s="106">
        <f>IF(U233="znížená",N233,0)</f>
        <v>0</v>
      </c>
      <c r="BG233" s="106">
        <f>IF(U233="zákl. prenesená",N233,0)</f>
        <v>0</v>
      </c>
      <c r="BH233" s="106">
        <f>IF(U233="zníž. prenesená",N233,0)</f>
        <v>0</v>
      </c>
      <c r="BI233" s="106">
        <f>IF(U233="nulová",N233,0)</f>
        <v>0</v>
      </c>
      <c r="BJ233" s="20" t="s">
        <v>129</v>
      </c>
      <c r="BK233" s="171">
        <f>ROUND(L233*K233,3)</f>
        <v>0</v>
      </c>
      <c r="BL233" s="20" t="s">
        <v>223</v>
      </c>
      <c r="BM233" s="20" t="s">
        <v>413</v>
      </c>
    </row>
    <row r="234" spans="2:65" s="1" customFormat="1" ht="38.25" customHeight="1">
      <c r="B234" s="36"/>
      <c r="C234" s="163" t="s">
        <v>414</v>
      </c>
      <c r="D234" s="163" t="s">
        <v>151</v>
      </c>
      <c r="E234" s="164" t="s">
        <v>415</v>
      </c>
      <c r="F234" s="262" t="s">
        <v>416</v>
      </c>
      <c r="G234" s="262"/>
      <c r="H234" s="262"/>
      <c r="I234" s="262"/>
      <c r="J234" s="165" t="s">
        <v>218</v>
      </c>
      <c r="K234" s="166">
        <v>21.6</v>
      </c>
      <c r="L234" s="263">
        <v>0</v>
      </c>
      <c r="M234" s="264"/>
      <c r="N234" s="265">
        <f>ROUND(L234*K234,3)</f>
        <v>0</v>
      </c>
      <c r="O234" s="265"/>
      <c r="P234" s="265"/>
      <c r="Q234" s="265"/>
      <c r="R234" s="38"/>
      <c r="T234" s="168" t="s">
        <v>20</v>
      </c>
      <c r="U234" s="45" t="s">
        <v>44</v>
      </c>
      <c r="V234" s="37"/>
      <c r="W234" s="169">
        <f>V234*K234</f>
        <v>0</v>
      </c>
      <c r="X234" s="169">
        <v>1.4670000000000001E-2</v>
      </c>
      <c r="Y234" s="169">
        <f>X234*K234</f>
        <v>0.31687200000000004</v>
      </c>
      <c r="Z234" s="169">
        <v>0</v>
      </c>
      <c r="AA234" s="170">
        <f>Z234*K234</f>
        <v>0</v>
      </c>
      <c r="AR234" s="20" t="s">
        <v>223</v>
      </c>
      <c r="AT234" s="20" t="s">
        <v>151</v>
      </c>
      <c r="AU234" s="20" t="s">
        <v>129</v>
      </c>
      <c r="AY234" s="20" t="s">
        <v>150</v>
      </c>
      <c r="BE234" s="106">
        <f>IF(U234="základná",N234,0)</f>
        <v>0</v>
      </c>
      <c r="BF234" s="106">
        <f>IF(U234="znížená",N234,0)</f>
        <v>0</v>
      </c>
      <c r="BG234" s="106">
        <f>IF(U234="zákl. prenesená",N234,0)</f>
        <v>0</v>
      </c>
      <c r="BH234" s="106">
        <f>IF(U234="zníž. prenesená",N234,0)</f>
        <v>0</v>
      </c>
      <c r="BI234" s="106">
        <f>IF(U234="nulová",N234,0)</f>
        <v>0</v>
      </c>
      <c r="BJ234" s="20" t="s">
        <v>129</v>
      </c>
      <c r="BK234" s="171">
        <f>ROUND(L234*K234,3)</f>
        <v>0</v>
      </c>
      <c r="BL234" s="20" t="s">
        <v>223</v>
      </c>
      <c r="BM234" s="20" t="s">
        <v>417</v>
      </c>
    </row>
    <row r="235" spans="2:65" s="10" customFormat="1" ht="16.5" customHeight="1">
      <c r="B235" s="176"/>
      <c r="C235" s="177"/>
      <c r="D235" s="177"/>
      <c r="E235" s="178" t="s">
        <v>20</v>
      </c>
      <c r="F235" s="270" t="s">
        <v>418</v>
      </c>
      <c r="G235" s="271"/>
      <c r="H235" s="271"/>
      <c r="I235" s="271"/>
      <c r="J235" s="177"/>
      <c r="K235" s="179">
        <v>21.6</v>
      </c>
      <c r="L235" s="177"/>
      <c r="M235" s="177"/>
      <c r="N235" s="177"/>
      <c r="O235" s="177"/>
      <c r="P235" s="177"/>
      <c r="Q235" s="177"/>
      <c r="R235" s="180"/>
      <c r="T235" s="181"/>
      <c r="U235" s="177"/>
      <c r="V235" s="177"/>
      <c r="W235" s="177"/>
      <c r="X235" s="177"/>
      <c r="Y235" s="177"/>
      <c r="Z235" s="177"/>
      <c r="AA235" s="182"/>
      <c r="AT235" s="183" t="s">
        <v>209</v>
      </c>
      <c r="AU235" s="183" t="s">
        <v>129</v>
      </c>
      <c r="AV235" s="10" t="s">
        <v>129</v>
      </c>
      <c r="AW235" s="10" t="s">
        <v>33</v>
      </c>
      <c r="AX235" s="10" t="s">
        <v>82</v>
      </c>
      <c r="AY235" s="183" t="s">
        <v>150</v>
      </c>
    </row>
    <row r="236" spans="2:65" s="1" customFormat="1" ht="25.5" customHeight="1">
      <c r="B236" s="36"/>
      <c r="C236" s="163" t="s">
        <v>419</v>
      </c>
      <c r="D236" s="163" t="s">
        <v>151</v>
      </c>
      <c r="E236" s="164" t="s">
        <v>420</v>
      </c>
      <c r="F236" s="262" t="s">
        <v>421</v>
      </c>
      <c r="G236" s="262"/>
      <c r="H236" s="262"/>
      <c r="I236" s="262"/>
      <c r="J236" s="165" t="s">
        <v>154</v>
      </c>
      <c r="K236" s="166">
        <v>1.099</v>
      </c>
      <c r="L236" s="263">
        <v>0</v>
      </c>
      <c r="M236" s="264"/>
      <c r="N236" s="265">
        <f>ROUND(L236*K236,3)</f>
        <v>0</v>
      </c>
      <c r="O236" s="265"/>
      <c r="P236" s="265"/>
      <c r="Q236" s="265"/>
      <c r="R236" s="38"/>
      <c r="T236" s="168" t="s">
        <v>20</v>
      </c>
      <c r="U236" s="45" t="s">
        <v>44</v>
      </c>
      <c r="V236" s="37"/>
      <c r="W236" s="169">
        <f>V236*K236</f>
        <v>0</v>
      </c>
      <c r="X236" s="169">
        <v>2.5899999999999999E-3</v>
      </c>
      <c r="Y236" s="169">
        <f>X236*K236</f>
        <v>2.8464099999999997E-3</v>
      </c>
      <c r="Z236" s="169">
        <v>0</v>
      </c>
      <c r="AA236" s="170">
        <f>Z236*K236</f>
        <v>0</v>
      </c>
      <c r="AR236" s="20" t="s">
        <v>223</v>
      </c>
      <c r="AT236" s="20" t="s">
        <v>151</v>
      </c>
      <c r="AU236" s="20" t="s">
        <v>129</v>
      </c>
      <c r="AY236" s="20" t="s">
        <v>150</v>
      </c>
      <c r="BE236" s="106">
        <f>IF(U236="základná",N236,0)</f>
        <v>0</v>
      </c>
      <c r="BF236" s="106">
        <f>IF(U236="znížená",N236,0)</f>
        <v>0</v>
      </c>
      <c r="BG236" s="106">
        <f>IF(U236="zákl. prenesená",N236,0)</f>
        <v>0</v>
      </c>
      <c r="BH236" s="106">
        <f>IF(U236="zníž. prenesená",N236,0)</f>
        <v>0</v>
      </c>
      <c r="BI236" s="106">
        <f>IF(U236="nulová",N236,0)</f>
        <v>0</v>
      </c>
      <c r="BJ236" s="20" t="s">
        <v>129</v>
      </c>
      <c r="BK236" s="171">
        <f>ROUND(L236*K236,3)</f>
        <v>0</v>
      </c>
      <c r="BL236" s="20" t="s">
        <v>223</v>
      </c>
      <c r="BM236" s="20" t="s">
        <v>422</v>
      </c>
    </row>
    <row r="237" spans="2:65" s="10" customFormat="1" ht="16.5" customHeight="1">
      <c r="B237" s="176"/>
      <c r="C237" s="177"/>
      <c r="D237" s="177"/>
      <c r="E237" s="178" t="s">
        <v>20</v>
      </c>
      <c r="F237" s="270" t="s">
        <v>423</v>
      </c>
      <c r="G237" s="271"/>
      <c r="H237" s="271"/>
      <c r="I237" s="271"/>
      <c r="J237" s="177"/>
      <c r="K237" s="179">
        <v>1.099</v>
      </c>
      <c r="L237" s="177"/>
      <c r="M237" s="177"/>
      <c r="N237" s="177"/>
      <c r="O237" s="177"/>
      <c r="P237" s="177"/>
      <c r="Q237" s="177"/>
      <c r="R237" s="180"/>
      <c r="T237" s="181"/>
      <c r="U237" s="177"/>
      <c r="V237" s="177"/>
      <c r="W237" s="177"/>
      <c r="X237" s="177"/>
      <c r="Y237" s="177"/>
      <c r="Z237" s="177"/>
      <c r="AA237" s="182"/>
      <c r="AT237" s="183" t="s">
        <v>209</v>
      </c>
      <c r="AU237" s="183" t="s">
        <v>129</v>
      </c>
      <c r="AV237" s="10" t="s">
        <v>129</v>
      </c>
      <c r="AW237" s="10" t="s">
        <v>33</v>
      </c>
      <c r="AX237" s="10" t="s">
        <v>82</v>
      </c>
      <c r="AY237" s="183" t="s">
        <v>150</v>
      </c>
    </row>
    <row r="238" spans="2:65" s="1" customFormat="1" ht="25.5" customHeight="1">
      <c r="B238" s="36"/>
      <c r="C238" s="163" t="s">
        <v>424</v>
      </c>
      <c r="D238" s="163" t="s">
        <v>151</v>
      </c>
      <c r="E238" s="164" t="s">
        <v>425</v>
      </c>
      <c r="F238" s="262" t="s">
        <v>426</v>
      </c>
      <c r="G238" s="262"/>
      <c r="H238" s="262"/>
      <c r="I238" s="262"/>
      <c r="J238" s="165" t="s">
        <v>350</v>
      </c>
      <c r="K238" s="166">
        <v>1.29</v>
      </c>
      <c r="L238" s="263">
        <v>0</v>
      </c>
      <c r="M238" s="264"/>
      <c r="N238" s="265">
        <f>ROUND(L238*K238,3)</f>
        <v>0</v>
      </c>
      <c r="O238" s="265"/>
      <c r="P238" s="265"/>
      <c r="Q238" s="265"/>
      <c r="R238" s="38"/>
      <c r="T238" s="168" t="s">
        <v>20</v>
      </c>
      <c r="U238" s="45" t="s">
        <v>44</v>
      </c>
      <c r="V238" s="37"/>
      <c r="W238" s="169">
        <f>V238*K238</f>
        <v>0</v>
      </c>
      <c r="X238" s="169">
        <v>0</v>
      </c>
      <c r="Y238" s="169">
        <f>X238*K238</f>
        <v>0</v>
      </c>
      <c r="Z238" s="169">
        <v>0</v>
      </c>
      <c r="AA238" s="170">
        <f>Z238*K238</f>
        <v>0</v>
      </c>
      <c r="AR238" s="20" t="s">
        <v>223</v>
      </c>
      <c r="AT238" s="20" t="s">
        <v>151</v>
      </c>
      <c r="AU238" s="20" t="s">
        <v>129</v>
      </c>
      <c r="AY238" s="20" t="s">
        <v>150</v>
      </c>
      <c r="BE238" s="106">
        <f>IF(U238="základná",N238,0)</f>
        <v>0</v>
      </c>
      <c r="BF238" s="106">
        <f>IF(U238="znížená",N238,0)</f>
        <v>0</v>
      </c>
      <c r="BG238" s="106">
        <f>IF(U238="zákl. prenesená",N238,0)</f>
        <v>0</v>
      </c>
      <c r="BH238" s="106">
        <f>IF(U238="zníž. prenesená",N238,0)</f>
        <v>0</v>
      </c>
      <c r="BI238" s="106">
        <f>IF(U238="nulová",N238,0)</f>
        <v>0</v>
      </c>
      <c r="BJ238" s="20" t="s">
        <v>129</v>
      </c>
      <c r="BK238" s="171">
        <f>ROUND(L238*K238,3)</f>
        <v>0</v>
      </c>
      <c r="BL238" s="20" t="s">
        <v>223</v>
      </c>
      <c r="BM238" s="20" t="s">
        <v>427</v>
      </c>
    </row>
    <row r="239" spans="2:65" s="9" customFormat="1" ht="29.85" customHeight="1">
      <c r="B239" s="152"/>
      <c r="C239" s="153"/>
      <c r="D239" s="162" t="s">
        <v>115</v>
      </c>
      <c r="E239" s="162"/>
      <c r="F239" s="162"/>
      <c r="G239" s="162"/>
      <c r="H239" s="162"/>
      <c r="I239" s="162"/>
      <c r="J239" s="162"/>
      <c r="K239" s="162"/>
      <c r="L239" s="162"/>
      <c r="M239" s="162"/>
      <c r="N239" s="284">
        <f>BK239</f>
        <v>0</v>
      </c>
      <c r="O239" s="285"/>
      <c r="P239" s="285"/>
      <c r="Q239" s="285"/>
      <c r="R239" s="155"/>
      <c r="T239" s="156"/>
      <c r="U239" s="153"/>
      <c r="V239" s="153"/>
      <c r="W239" s="157">
        <f>SUM(W240:W250)</f>
        <v>0</v>
      </c>
      <c r="X239" s="153"/>
      <c r="Y239" s="157">
        <f>SUM(Y240:Y250)</f>
        <v>0.15049778999999999</v>
      </c>
      <c r="Z239" s="153"/>
      <c r="AA239" s="158">
        <f>SUM(AA240:AA250)</f>
        <v>0</v>
      </c>
      <c r="AR239" s="159" t="s">
        <v>129</v>
      </c>
      <c r="AT239" s="160" t="s">
        <v>76</v>
      </c>
      <c r="AU239" s="160" t="s">
        <v>82</v>
      </c>
      <c r="AY239" s="159" t="s">
        <v>150</v>
      </c>
      <c r="BK239" s="161">
        <f>SUM(BK240:BK250)</f>
        <v>0</v>
      </c>
    </row>
    <row r="240" spans="2:65" s="1" customFormat="1" ht="38.25" customHeight="1">
      <c r="B240" s="36"/>
      <c r="C240" s="163" t="s">
        <v>428</v>
      </c>
      <c r="D240" s="163" t="s">
        <v>151</v>
      </c>
      <c r="E240" s="164" t="s">
        <v>429</v>
      </c>
      <c r="F240" s="262" t="s">
        <v>430</v>
      </c>
      <c r="G240" s="262"/>
      <c r="H240" s="262"/>
      <c r="I240" s="262"/>
      <c r="J240" s="165" t="s">
        <v>218</v>
      </c>
      <c r="K240" s="166">
        <v>6.5469999999999997</v>
      </c>
      <c r="L240" s="263">
        <v>0</v>
      </c>
      <c r="M240" s="264"/>
      <c r="N240" s="265">
        <f>ROUND(L240*K240,3)</f>
        <v>0</v>
      </c>
      <c r="O240" s="265"/>
      <c r="P240" s="265"/>
      <c r="Q240" s="265"/>
      <c r="R240" s="38"/>
      <c r="T240" s="168" t="s">
        <v>20</v>
      </c>
      <c r="U240" s="45" t="s">
        <v>44</v>
      </c>
      <c r="V240" s="37"/>
      <c r="W240" s="169">
        <f>V240*K240</f>
        <v>0</v>
      </c>
      <c r="X240" s="169">
        <v>2.9399999999999999E-3</v>
      </c>
      <c r="Y240" s="169">
        <f>X240*K240</f>
        <v>1.924818E-2</v>
      </c>
      <c r="Z240" s="169">
        <v>0</v>
      </c>
      <c r="AA240" s="170">
        <f>Z240*K240</f>
        <v>0</v>
      </c>
      <c r="AR240" s="20" t="s">
        <v>223</v>
      </c>
      <c r="AT240" s="20" t="s">
        <v>151</v>
      </c>
      <c r="AU240" s="20" t="s">
        <v>129</v>
      </c>
      <c r="AY240" s="20" t="s">
        <v>150</v>
      </c>
      <c r="BE240" s="106">
        <f>IF(U240="základná",N240,0)</f>
        <v>0</v>
      </c>
      <c r="BF240" s="106">
        <f>IF(U240="znížená",N240,0)</f>
        <v>0</v>
      </c>
      <c r="BG240" s="106">
        <f>IF(U240="zákl. prenesená",N240,0)</f>
        <v>0</v>
      </c>
      <c r="BH240" s="106">
        <f>IF(U240="zníž. prenesená",N240,0)</f>
        <v>0</v>
      </c>
      <c r="BI240" s="106">
        <f>IF(U240="nulová",N240,0)</f>
        <v>0</v>
      </c>
      <c r="BJ240" s="20" t="s">
        <v>129</v>
      </c>
      <c r="BK240" s="171">
        <f>ROUND(L240*K240,3)</f>
        <v>0</v>
      </c>
      <c r="BL240" s="20" t="s">
        <v>223</v>
      </c>
      <c r="BM240" s="20" t="s">
        <v>431</v>
      </c>
    </row>
    <row r="241" spans="2:65" s="10" customFormat="1" ht="16.5" customHeight="1">
      <c r="B241" s="176"/>
      <c r="C241" s="177"/>
      <c r="D241" s="177"/>
      <c r="E241" s="178" t="s">
        <v>20</v>
      </c>
      <c r="F241" s="270" t="s">
        <v>432</v>
      </c>
      <c r="G241" s="271"/>
      <c r="H241" s="271"/>
      <c r="I241" s="271"/>
      <c r="J241" s="177"/>
      <c r="K241" s="179">
        <v>6.5469999999999997</v>
      </c>
      <c r="L241" s="177"/>
      <c r="M241" s="177"/>
      <c r="N241" s="177"/>
      <c r="O241" s="177"/>
      <c r="P241" s="177"/>
      <c r="Q241" s="177"/>
      <c r="R241" s="180"/>
      <c r="T241" s="181"/>
      <c r="U241" s="177"/>
      <c r="V241" s="177"/>
      <c r="W241" s="177"/>
      <c r="X241" s="177"/>
      <c r="Y241" s="177"/>
      <c r="Z241" s="177"/>
      <c r="AA241" s="182"/>
      <c r="AT241" s="183" t="s">
        <v>209</v>
      </c>
      <c r="AU241" s="183" t="s">
        <v>129</v>
      </c>
      <c r="AV241" s="10" t="s">
        <v>129</v>
      </c>
      <c r="AW241" s="10" t="s">
        <v>33</v>
      </c>
      <c r="AX241" s="10" t="s">
        <v>82</v>
      </c>
      <c r="AY241" s="183" t="s">
        <v>150</v>
      </c>
    </row>
    <row r="242" spans="2:65" s="1" customFormat="1" ht="38.25" customHeight="1">
      <c r="B242" s="36"/>
      <c r="C242" s="163" t="s">
        <v>433</v>
      </c>
      <c r="D242" s="163" t="s">
        <v>151</v>
      </c>
      <c r="E242" s="164" t="s">
        <v>434</v>
      </c>
      <c r="F242" s="262" t="s">
        <v>435</v>
      </c>
      <c r="G242" s="262"/>
      <c r="H242" s="262"/>
      <c r="I242" s="262"/>
      <c r="J242" s="165" t="s">
        <v>218</v>
      </c>
      <c r="K242" s="166">
        <v>6.5469999999999997</v>
      </c>
      <c r="L242" s="263">
        <v>0</v>
      </c>
      <c r="M242" s="264"/>
      <c r="N242" s="265">
        <f>ROUND(L242*K242,3)</f>
        <v>0</v>
      </c>
      <c r="O242" s="265"/>
      <c r="P242" s="265"/>
      <c r="Q242" s="265"/>
      <c r="R242" s="38"/>
      <c r="T242" s="168" t="s">
        <v>20</v>
      </c>
      <c r="U242" s="45" t="s">
        <v>44</v>
      </c>
      <c r="V242" s="37"/>
      <c r="W242" s="169">
        <f>V242*K242</f>
        <v>0</v>
      </c>
      <c r="X242" s="169">
        <v>1.8799999999999999E-3</v>
      </c>
      <c r="Y242" s="169">
        <f>X242*K242</f>
        <v>1.2308359999999999E-2</v>
      </c>
      <c r="Z242" s="169">
        <v>0</v>
      </c>
      <c r="AA242" s="170">
        <f>Z242*K242</f>
        <v>0</v>
      </c>
      <c r="AR242" s="20" t="s">
        <v>223</v>
      </c>
      <c r="AT242" s="20" t="s">
        <v>151</v>
      </c>
      <c r="AU242" s="20" t="s">
        <v>129</v>
      </c>
      <c r="AY242" s="20" t="s">
        <v>150</v>
      </c>
      <c r="BE242" s="106">
        <f>IF(U242="základná",N242,0)</f>
        <v>0</v>
      </c>
      <c r="BF242" s="106">
        <f>IF(U242="znížená",N242,0)</f>
        <v>0</v>
      </c>
      <c r="BG242" s="106">
        <f>IF(U242="zákl. prenesená",N242,0)</f>
        <v>0</v>
      </c>
      <c r="BH242" s="106">
        <f>IF(U242="zníž. prenesená",N242,0)</f>
        <v>0</v>
      </c>
      <c r="BI242" s="106">
        <f>IF(U242="nulová",N242,0)</f>
        <v>0</v>
      </c>
      <c r="BJ242" s="20" t="s">
        <v>129</v>
      </c>
      <c r="BK242" s="171">
        <f>ROUND(L242*K242,3)</f>
        <v>0</v>
      </c>
      <c r="BL242" s="20" t="s">
        <v>223</v>
      </c>
      <c r="BM242" s="20" t="s">
        <v>436</v>
      </c>
    </row>
    <row r="243" spans="2:65" s="10" customFormat="1" ht="16.5" customHeight="1">
      <c r="B243" s="176"/>
      <c r="C243" s="177"/>
      <c r="D243" s="177"/>
      <c r="E243" s="178" t="s">
        <v>20</v>
      </c>
      <c r="F243" s="270" t="s">
        <v>432</v>
      </c>
      <c r="G243" s="271"/>
      <c r="H243" s="271"/>
      <c r="I243" s="271"/>
      <c r="J243" s="177"/>
      <c r="K243" s="179">
        <v>6.5469999999999997</v>
      </c>
      <c r="L243" s="177"/>
      <c r="M243" s="177"/>
      <c r="N243" s="177"/>
      <c r="O243" s="177"/>
      <c r="P243" s="177"/>
      <c r="Q243" s="177"/>
      <c r="R243" s="180"/>
      <c r="T243" s="181"/>
      <c r="U243" s="177"/>
      <c r="V243" s="177"/>
      <c r="W243" s="177"/>
      <c r="X243" s="177"/>
      <c r="Y243" s="177"/>
      <c r="Z243" s="177"/>
      <c r="AA243" s="182"/>
      <c r="AT243" s="183" t="s">
        <v>209</v>
      </c>
      <c r="AU243" s="183" t="s">
        <v>129</v>
      </c>
      <c r="AV243" s="10" t="s">
        <v>129</v>
      </c>
      <c r="AW243" s="10" t="s">
        <v>33</v>
      </c>
      <c r="AX243" s="10" t="s">
        <v>82</v>
      </c>
      <c r="AY243" s="183" t="s">
        <v>150</v>
      </c>
    </row>
    <row r="244" spans="2:65" s="1" customFormat="1" ht="38.25" customHeight="1">
      <c r="B244" s="36"/>
      <c r="C244" s="163" t="s">
        <v>437</v>
      </c>
      <c r="D244" s="163" t="s">
        <v>151</v>
      </c>
      <c r="E244" s="164" t="s">
        <v>438</v>
      </c>
      <c r="F244" s="262" t="s">
        <v>439</v>
      </c>
      <c r="G244" s="262"/>
      <c r="H244" s="262"/>
      <c r="I244" s="262"/>
      <c r="J244" s="165" t="s">
        <v>218</v>
      </c>
      <c r="K244" s="166">
        <v>31.225000000000001</v>
      </c>
      <c r="L244" s="263">
        <v>0</v>
      </c>
      <c r="M244" s="264"/>
      <c r="N244" s="265">
        <f>ROUND(L244*K244,3)</f>
        <v>0</v>
      </c>
      <c r="O244" s="265"/>
      <c r="P244" s="265"/>
      <c r="Q244" s="265"/>
      <c r="R244" s="38"/>
      <c r="T244" s="168" t="s">
        <v>20</v>
      </c>
      <c r="U244" s="45" t="s">
        <v>44</v>
      </c>
      <c r="V244" s="37"/>
      <c r="W244" s="169">
        <f>V244*K244</f>
        <v>0</v>
      </c>
      <c r="X244" s="169">
        <v>2.4499999999999999E-3</v>
      </c>
      <c r="Y244" s="169">
        <f>X244*K244</f>
        <v>7.6501250000000007E-2</v>
      </c>
      <c r="Z244" s="169">
        <v>0</v>
      </c>
      <c r="AA244" s="170">
        <f>Z244*K244</f>
        <v>0</v>
      </c>
      <c r="AR244" s="20" t="s">
        <v>223</v>
      </c>
      <c r="AT244" s="20" t="s">
        <v>151</v>
      </c>
      <c r="AU244" s="20" t="s">
        <v>129</v>
      </c>
      <c r="AY244" s="20" t="s">
        <v>150</v>
      </c>
      <c r="BE244" s="106">
        <f>IF(U244="základná",N244,0)</f>
        <v>0</v>
      </c>
      <c r="BF244" s="106">
        <f>IF(U244="znížená",N244,0)</f>
        <v>0</v>
      </c>
      <c r="BG244" s="106">
        <f>IF(U244="zákl. prenesená",N244,0)</f>
        <v>0</v>
      </c>
      <c r="BH244" s="106">
        <f>IF(U244="zníž. prenesená",N244,0)</f>
        <v>0</v>
      </c>
      <c r="BI244" s="106">
        <f>IF(U244="nulová",N244,0)</f>
        <v>0</v>
      </c>
      <c r="BJ244" s="20" t="s">
        <v>129</v>
      </c>
      <c r="BK244" s="171">
        <f>ROUND(L244*K244,3)</f>
        <v>0</v>
      </c>
      <c r="BL244" s="20" t="s">
        <v>223</v>
      </c>
      <c r="BM244" s="20" t="s">
        <v>440</v>
      </c>
    </row>
    <row r="245" spans="2:65" s="10" customFormat="1" ht="16.5" customHeight="1">
      <c r="B245" s="176"/>
      <c r="C245" s="177"/>
      <c r="D245" s="177"/>
      <c r="E245" s="178" t="s">
        <v>20</v>
      </c>
      <c r="F245" s="270" t="s">
        <v>441</v>
      </c>
      <c r="G245" s="271"/>
      <c r="H245" s="271"/>
      <c r="I245" s="271"/>
      <c r="J245" s="177"/>
      <c r="K245" s="179">
        <v>31.225000000000001</v>
      </c>
      <c r="L245" s="177"/>
      <c r="M245" s="177"/>
      <c r="N245" s="177"/>
      <c r="O245" s="177"/>
      <c r="P245" s="177"/>
      <c r="Q245" s="177"/>
      <c r="R245" s="180"/>
      <c r="T245" s="181"/>
      <c r="U245" s="177"/>
      <c r="V245" s="177"/>
      <c r="W245" s="177"/>
      <c r="X245" s="177"/>
      <c r="Y245" s="177"/>
      <c r="Z245" s="177"/>
      <c r="AA245" s="182"/>
      <c r="AT245" s="183" t="s">
        <v>209</v>
      </c>
      <c r="AU245" s="183" t="s">
        <v>129</v>
      </c>
      <c r="AV245" s="10" t="s">
        <v>129</v>
      </c>
      <c r="AW245" s="10" t="s">
        <v>33</v>
      </c>
      <c r="AX245" s="10" t="s">
        <v>82</v>
      </c>
      <c r="AY245" s="183" t="s">
        <v>150</v>
      </c>
    </row>
    <row r="246" spans="2:65" s="1" customFormat="1" ht="38.25" customHeight="1">
      <c r="B246" s="36"/>
      <c r="C246" s="163" t="s">
        <v>442</v>
      </c>
      <c r="D246" s="163" t="s">
        <v>151</v>
      </c>
      <c r="E246" s="164" t="s">
        <v>443</v>
      </c>
      <c r="F246" s="262" t="s">
        <v>444</v>
      </c>
      <c r="G246" s="262"/>
      <c r="H246" s="262"/>
      <c r="I246" s="262"/>
      <c r="J246" s="165" t="s">
        <v>202</v>
      </c>
      <c r="K246" s="166">
        <v>3</v>
      </c>
      <c r="L246" s="263">
        <v>0</v>
      </c>
      <c r="M246" s="264"/>
      <c r="N246" s="265">
        <f>ROUND(L246*K246,3)</f>
        <v>0</v>
      </c>
      <c r="O246" s="265"/>
      <c r="P246" s="265"/>
      <c r="Q246" s="265"/>
      <c r="R246" s="38"/>
      <c r="T246" s="168" t="s">
        <v>20</v>
      </c>
      <c r="U246" s="45" t="s">
        <v>44</v>
      </c>
      <c r="V246" s="37"/>
      <c r="W246" s="169">
        <f>V246*K246</f>
        <v>0</v>
      </c>
      <c r="X246" s="169">
        <v>1.58E-3</v>
      </c>
      <c r="Y246" s="169">
        <f>X246*K246</f>
        <v>4.7400000000000003E-3</v>
      </c>
      <c r="Z246" s="169">
        <v>0</v>
      </c>
      <c r="AA246" s="170">
        <f>Z246*K246</f>
        <v>0</v>
      </c>
      <c r="AR246" s="20" t="s">
        <v>223</v>
      </c>
      <c r="AT246" s="20" t="s">
        <v>151</v>
      </c>
      <c r="AU246" s="20" t="s">
        <v>129</v>
      </c>
      <c r="AY246" s="20" t="s">
        <v>150</v>
      </c>
      <c r="BE246" s="106">
        <f>IF(U246="základná",N246,0)</f>
        <v>0</v>
      </c>
      <c r="BF246" s="106">
        <f>IF(U246="znížená",N246,0)</f>
        <v>0</v>
      </c>
      <c r="BG246" s="106">
        <f>IF(U246="zákl. prenesená",N246,0)</f>
        <v>0</v>
      </c>
      <c r="BH246" s="106">
        <f>IF(U246="zníž. prenesená",N246,0)</f>
        <v>0</v>
      </c>
      <c r="BI246" s="106">
        <f>IF(U246="nulová",N246,0)</f>
        <v>0</v>
      </c>
      <c r="BJ246" s="20" t="s">
        <v>129</v>
      </c>
      <c r="BK246" s="171">
        <f>ROUND(L246*K246,3)</f>
        <v>0</v>
      </c>
      <c r="BL246" s="20" t="s">
        <v>223</v>
      </c>
      <c r="BM246" s="20" t="s">
        <v>445</v>
      </c>
    </row>
    <row r="247" spans="2:65" s="1" customFormat="1" ht="38.25" customHeight="1">
      <c r="B247" s="36"/>
      <c r="C247" s="163" t="s">
        <v>446</v>
      </c>
      <c r="D247" s="163" t="s">
        <v>151</v>
      </c>
      <c r="E247" s="164" t="s">
        <v>447</v>
      </c>
      <c r="F247" s="262" t="s">
        <v>448</v>
      </c>
      <c r="G247" s="262"/>
      <c r="H247" s="262"/>
      <c r="I247" s="262"/>
      <c r="J247" s="165" t="s">
        <v>218</v>
      </c>
      <c r="K247" s="166">
        <v>3</v>
      </c>
      <c r="L247" s="263">
        <v>0</v>
      </c>
      <c r="M247" s="264"/>
      <c r="N247" s="265">
        <f>ROUND(L247*K247,3)</f>
        <v>0</v>
      </c>
      <c r="O247" s="265"/>
      <c r="P247" s="265"/>
      <c r="Q247" s="265"/>
      <c r="R247" s="38"/>
      <c r="T247" s="168" t="s">
        <v>20</v>
      </c>
      <c r="U247" s="45" t="s">
        <v>44</v>
      </c>
      <c r="V247" s="37"/>
      <c r="W247" s="169">
        <f>V247*K247</f>
        <v>0</v>
      </c>
      <c r="X247" s="169">
        <v>2.9199999999999999E-3</v>
      </c>
      <c r="Y247" s="169">
        <f>X247*K247</f>
        <v>8.7600000000000004E-3</v>
      </c>
      <c r="Z247" s="169">
        <v>0</v>
      </c>
      <c r="AA247" s="170">
        <f>Z247*K247</f>
        <v>0</v>
      </c>
      <c r="AR247" s="20" t="s">
        <v>223</v>
      </c>
      <c r="AT247" s="20" t="s">
        <v>151</v>
      </c>
      <c r="AU247" s="20" t="s">
        <v>129</v>
      </c>
      <c r="AY247" s="20" t="s">
        <v>150</v>
      </c>
      <c r="BE247" s="106">
        <f>IF(U247="základná",N247,0)</f>
        <v>0</v>
      </c>
      <c r="BF247" s="106">
        <f>IF(U247="znížená",N247,0)</f>
        <v>0</v>
      </c>
      <c r="BG247" s="106">
        <f>IF(U247="zákl. prenesená",N247,0)</f>
        <v>0</v>
      </c>
      <c r="BH247" s="106">
        <f>IF(U247="zníž. prenesená",N247,0)</f>
        <v>0</v>
      </c>
      <c r="BI247" s="106">
        <f>IF(U247="nulová",N247,0)</f>
        <v>0</v>
      </c>
      <c r="BJ247" s="20" t="s">
        <v>129</v>
      </c>
      <c r="BK247" s="171">
        <f>ROUND(L247*K247,3)</f>
        <v>0</v>
      </c>
      <c r="BL247" s="20" t="s">
        <v>223</v>
      </c>
      <c r="BM247" s="20" t="s">
        <v>449</v>
      </c>
    </row>
    <row r="248" spans="2:65" s="1" customFormat="1" ht="38.25" customHeight="1">
      <c r="B248" s="36"/>
      <c r="C248" s="163" t="s">
        <v>450</v>
      </c>
      <c r="D248" s="163" t="s">
        <v>151</v>
      </c>
      <c r="E248" s="164" t="s">
        <v>451</v>
      </c>
      <c r="F248" s="262" t="s">
        <v>452</v>
      </c>
      <c r="G248" s="262"/>
      <c r="H248" s="262"/>
      <c r="I248" s="262"/>
      <c r="J248" s="165" t="s">
        <v>218</v>
      </c>
      <c r="K248" s="166">
        <v>4</v>
      </c>
      <c r="L248" s="263">
        <v>0</v>
      </c>
      <c r="M248" s="264"/>
      <c r="N248" s="265">
        <f>ROUND(L248*K248,3)</f>
        <v>0</v>
      </c>
      <c r="O248" s="265"/>
      <c r="P248" s="265"/>
      <c r="Q248" s="265"/>
      <c r="R248" s="38"/>
      <c r="T248" s="168" t="s">
        <v>20</v>
      </c>
      <c r="U248" s="45" t="s">
        <v>44</v>
      </c>
      <c r="V248" s="37"/>
      <c r="W248" s="169">
        <f>V248*K248</f>
        <v>0</v>
      </c>
      <c r="X248" s="169">
        <v>1.6800000000000001E-3</v>
      </c>
      <c r="Y248" s="169">
        <f>X248*K248</f>
        <v>6.7200000000000003E-3</v>
      </c>
      <c r="Z248" s="169">
        <v>0</v>
      </c>
      <c r="AA248" s="170">
        <f>Z248*K248</f>
        <v>0</v>
      </c>
      <c r="AR248" s="20" t="s">
        <v>223</v>
      </c>
      <c r="AT248" s="20" t="s">
        <v>151</v>
      </c>
      <c r="AU248" s="20" t="s">
        <v>129</v>
      </c>
      <c r="AY248" s="20" t="s">
        <v>150</v>
      </c>
      <c r="BE248" s="106">
        <f>IF(U248="základná",N248,0)</f>
        <v>0</v>
      </c>
      <c r="BF248" s="106">
        <f>IF(U248="znížená",N248,0)</f>
        <v>0</v>
      </c>
      <c r="BG248" s="106">
        <f>IF(U248="zákl. prenesená",N248,0)</f>
        <v>0</v>
      </c>
      <c r="BH248" s="106">
        <f>IF(U248="zníž. prenesená",N248,0)</f>
        <v>0</v>
      </c>
      <c r="BI248" s="106">
        <f>IF(U248="nulová",N248,0)</f>
        <v>0</v>
      </c>
      <c r="BJ248" s="20" t="s">
        <v>129</v>
      </c>
      <c r="BK248" s="171">
        <f>ROUND(L248*K248,3)</f>
        <v>0</v>
      </c>
      <c r="BL248" s="20" t="s">
        <v>223</v>
      </c>
      <c r="BM248" s="20" t="s">
        <v>453</v>
      </c>
    </row>
    <row r="249" spans="2:65" s="1" customFormat="1" ht="38.25" customHeight="1">
      <c r="B249" s="36"/>
      <c r="C249" s="163" t="s">
        <v>454</v>
      </c>
      <c r="D249" s="163" t="s">
        <v>151</v>
      </c>
      <c r="E249" s="164" t="s">
        <v>455</v>
      </c>
      <c r="F249" s="262" t="s">
        <v>456</v>
      </c>
      <c r="G249" s="262"/>
      <c r="H249" s="262"/>
      <c r="I249" s="262"/>
      <c r="J249" s="165" t="s">
        <v>218</v>
      </c>
      <c r="K249" s="166">
        <v>11</v>
      </c>
      <c r="L249" s="263">
        <v>0</v>
      </c>
      <c r="M249" s="264"/>
      <c r="N249" s="265">
        <f>ROUND(L249*K249,3)</f>
        <v>0</v>
      </c>
      <c r="O249" s="265"/>
      <c r="P249" s="265"/>
      <c r="Q249" s="265"/>
      <c r="R249" s="38"/>
      <c r="T249" s="168" t="s">
        <v>20</v>
      </c>
      <c r="U249" s="45" t="s">
        <v>44</v>
      </c>
      <c r="V249" s="37"/>
      <c r="W249" s="169">
        <f>V249*K249</f>
        <v>0</v>
      </c>
      <c r="X249" s="169">
        <v>2.0200000000000001E-3</v>
      </c>
      <c r="Y249" s="169">
        <f>X249*K249</f>
        <v>2.222E-2</v>
      </c>
      <c r="Z249" s="169">
        <v>0</v>
      </c>
      <c r="AA249" s="170">
        <f>Z249*K249</f>
        <v>0</v>
      </c>
      <c r="AR249" s="20" t="s">
        <v>223</v>
      </c>
      <c r="AT249" s="20" t="s">
        <v>151</v>
      </c>
      <c r="AU249" s="20" t="s">
        <v>129</v>
      </c>
      <c r="AY249" s="20" t="s">
        <v>150</v>
      </c>
      <c r="BE249" s="106">
        <f>IF(U249="základná",N249,0)</f>
        <v>0</v>
      </c>
      <c r="BF249" s="106">
        <f>IF(U249="znížená",N249,0)</f>
        <v>0</v>
      </c>
      <c r="BG249" s="106">
        <f>IF(U249="zákl. prenesená",N249,0)</f>
        <v>0</v>
      </c>
      <c r="BH249" s="106">
        <f>IF(U249="zníž. prenesená",N249,0)</f>
        <v>0</v>
      </c>
      <c r="BI249" s="106">
        <f>IF(U249="nulová",N249,0)</f>
        <v>0</v>
      </c>
      <c r="BJ249" s="20" t="s">
        <v>129</v>
      </c>
      <c r="BK249" s="171">
        <f>ROUND(L249*K249,3)</f>
        <v>0</v>
      </c>
      <c r="BL249" s="20" t="s">
        <v>223</v>
      </c>
      <c r="BM249" s="20" t="s">
        <v>457</v>
      </c>
    </row>
    <row r="250" spans="2:65" s="1" customFormat="1" ht="25.5" customHeight="1">
      <c r="B250" s="36"/>
      <c r="C250" s="163" t="s">
        <v>458</v>
      </c>
      <c r="D250" s="163" t="s">
        <v>151</v>
      </c>
      <c r="E250" s="164" t="s">
        <v>459</v>
      </c>
      <c r="F250" s="262" t="s">
        <v>460</v>
      </c>
      <c r="G250" s="262"/>
      <c r="H250" s="262"/>
      <c r="I250" s="262"/>
      <c r="J250" s="165" t="s">
        <v>350</v>
      </c>
      <c r="K250" s="166">
        <v>0.15</v>
      </c>
      <c r="L250" s="263">
        <v>0</v>
      </c>
      <c r="M250" s="264"/>
      <c r="N250" s="265">
        <f>ROUND(L250*K250,3)</f>
        <v>0</v>
      </c>
      <c r="O250" s="265"/>
      <c r="P250" s="265"/>
      <c r="Q250" s="265"/>
      <c r="R250" s="38"/>
      <c r="T250" s="168" t="s">
        <v>20</v>
      </c>
      <c r="U250" s="45" t="s">
        <v>44</v>
      </c>
      <c r="V250" s="37"/>
      <c r="W250" s="169">
        <f>V250*K250</f>
        <v>0</v>
      </c>
      <c r="X250" s="169">
        <v>0</v>
      </c>
      <c r="Y250" s="169">
        <f>X250*K250</f>
        <v>0</v>
      </c>
      <c r="Z250" s="169">
        <v>0</v>
      </c>
      <c r="AA250" s="170">
        <f>Z250*K250</f>
        <v>0</v>
      </c>
      <c r="AR250" s="20" t="s">
        <v>223</v>
      </c>
      <c r="AT250" s="20" t="s">
        <v>151</v>
      </c>
      <c r="AU250" s="20" t="s">
        <v>129</v>
      </c>
      <c r="AY250" s="20" t="s">
        <v>150</v>
      </c>
      <c r="BE250" s="106">
        <f>IF(U250="základná",N250,0)</f>
        <v>0</v>
      </c>
      <c r="BF250" s="106">
        <f>IF(U250="znížená",N250,0)</f>
        <v>0</v>
      </c>
      <c r="BG250" s="106">
        <f>IF(U250="zákl. prenesená",N250,0)</f>
        <v>0</v>
      </c>
      <c r="BH250" s="106">
        <f>IF(U250="zníž. prenesená",N250,0)</f>
        <v>0</v>
      </c>
      <c r="BI250" s="106">
        <f>IF(U250="nulová",N250,0)</f>
        <v>0</v>
      </c>
      <c r="BJ250" s="20" t="s">
        <v>129</v>
      </c>
      <c r="BK250" s="171">
        <f>ROUND(L250*K250,3)</f>
        <v>0</v>
      </c>
      <c r="BL250" s="20" t="s">
        <v>223</v>
      </c>
      <c r="BM250" s="20" t="s">
        <v>461</v>
      </c>
    </row>
    <row r="251" spans="2:65" s="9" customFormat="1" ht="29.85" customHeight="1">
      <c r="B251" s="152"/>
      <c r="C251" s="153"/>
      <c r="D251" s="162" t="s">
        <v>116</v>
      </c>
      <c r="E251" s="162"/>
      <c r="F251" s="162"/>
      <c r="G251" s="162"/>
      <c r="H251" s="162"/>
      <c r="I251" s="162"/>
      <c r="J251" s="162"/>
      <c r="K251" s="162"/>
      <c r="L251" s="162"/>
      <c r="M251" s="162"/>
      <c r="N251" s="284">
        <f>BK251</f>
        <v>0</v>
      </c>
      <c r="O251" s="285"/>
      <c r="P251" s="285"/>
      <c r="Q251" s="285"/>
      <c r="R251" s="155"/>
      <c r="T251" s="156"/>
      <c r="U251" s="153"/>
      <c r="V251" s="153"/>
      <c r="W251" s="157">
        <f>SUM(W252:W257)</f>
        <v>0</v>
      </c>
      <c r="X251" s="153"/>
      <c r="Y251" s="157">
        <f>SUM(Y252:Y257)</f>
        <v>1.1004179199999999</v>
      </c>
      <c r="Z251" s="153"/>
      <c r="AA251" s="158">
        <f>SUM(AA252:AA257)</f>
        <v>0</v>
      </c>
      <c r="AR251" s="159" t="s">
        <v>129</v>
      </c>
      <c r="AT251" s="160" t="s">
        <v>76</v>
      </c>
      <c r="AU251" s="160" t="s">
        <v>82</v>
      </c>
      <c r="AY251" s="159" t="s">
        <v>150</v>
      </c>
      <c r="BK251" s="161">
        <f>SUM(BK252:BK257)</f>
        <v>0</v>
      </c>
    </row>
    <row r="252" spans="2:65" s="1" customFormat="1" ht="38.25" customHeight="1">
      <c r="B252" s="36"/>
      <c r="C252" s="163" t="s">
        <v>462</v>
      </c>
      <c r="D252" s="163" t="s">
        <v>151</v>
      </c>
      <c r="E252" s="164" t="s">
        <v>463</v>
      </c>
      <c r="F252" s="262" t="s">
        <v>464</v>
      </c>
      <c r="G252" s="262"/>
      <c r="H252" s="262"/>
      <c r="I252" s="262"/>
      <c r="J252" s="165" t="s">
        <v>163</v>
      </c>
      <c r="K252" s="166">
        <v>15.058</v>
      </c>
      <c r="L252" s="263">
        <v>0</v>
      </c>
      <c r="M252" s="264"/>
      <c r="N252" s="265">
        <f>ROUND(L252*K252,3)</f>
        <v>0</v>
      </c>
      <c r="O252" s="265"/>
      <c r="P252" s="265"/>
      <c r="Q252" s="265"/>
      <c r="R252" s="38"/>
      <c r="T252" s="168" t="s">
        <v>20</v>
      </c>
      <c r="U252" s="45" t="s">
        <v>44</v>
      </c>
      <c r="V252" s="37"/>
      <c r="W252" s="169">
        <f>V252*K252</f>
        <v>0</v>
      </c>
      <c r="X252" s="169">
        <v>6.9419999999999996E-2</v>
      </c>
      <c r="Y252" s="169">
        <f>X252*K252</f>
        <v>1.04532636</v>
      </c>
      <c r="Z252" s="169">
        <v>0</v>
      </c>
      <c r="AA252" s="170">
        <f>Z252*K252</f>
        <v>0</v>
      </c>
      <c r="AR252" s="20" t="s">
        <v>223</v>
      </c>
      <c r="AT252" s="20" t="s">
        <v>151</v>
      </c>
      <c r="AU252" s="20" t="s">
        <v>129</v>
      </c>
      <c r="AY252" s="20" t="s">
        <v>150</v>
      </c>
      <c r="BE252" s="106">
        <f>IF(U252="základná",N252,0)</f>
        <v>0</v>
      </c>
      <c r="BF252" s="106">
        <f>IF(U252="znížená",N252,0)</f>
        <v>0</v>
      </c>
      <c r="BG252" s="106">
        <f>IF(U252="zákl. prenesená",N252,0)</f>
        <v>0</v>
      </c>
      <c r="BH252" s="106">
        <f>IF(U252="zníž. prenesená",N252,0)</f>
        <v>0</v>
      </c>
      <c r="BI252" s="106">
        <f>IF(U252="nulová",N252,0)</f>
        <v>0</v>
      </c>
      <c r="BJ252" s="20" t="s">
        <v>129</v>
      </c>
      <c r="BK252" s="171">
        <f>ROUND(L252*K252,3)</f>
        <v>0</v>
      </c>
      <c r="BL252" s="20" t="s">
        <v>223</v>
      </c>
      <c r="BM252" s="20" t="s">
        <v>465</v>
      </c>
    </row>
    <row r="253" spans="2:65" s="10" customFormat="1" ht="16.5" customHeight="1">
      <c r="B253" s="176"/>
      <c r="C253" s="177"/>
      <c r="D253" s="177"/>
      <c r="E253" s="178" t="s">
        <v>20</v>
      </c>
      <c r="F253" s="270" t="s">
        <v>466</v>
      </c>
      <c r="G253" s="271"/>
      <c r="H253" s="271"/>
      <c r="I253" s="271"/>
      <c r="J253" s="177"/>
      <c r="K253" s="179">
        <v>15.058</v>
      </c>
      <c r="L253" s="177"/>
      <c r="M253" s="177"/>
      <c r="N253" s="177"/>
      <c r="O253" s="177"/>
      <c r="P253" s="177"/>
      <c r="Q253" s="177"/>
      <c r="R253" s="180"/>
      <c r="T253" s="181"/>
      <c r="U253" s="177"/>
      <c r="V253" s="177"/>
      <c r="W253" s="177"/>
      <c r="X253" s="177"/>
      <c r="Y253" s="177"/>
      <c r="Z253" s="177"/>
      <c r="AA253" s="182"/>
      <c r="AT253" s="183" t="s">
        <v>209</v>
      </c>
      <c r="AU253" s="183" t="s">
        <v>129</v>
      </c>
      <c r="AV253" s="10" t="s">
        <v>129</v>
      </c>
      <c r="AW253" s="10" t="s">
        <v>33</v>
      </c>
      <c r="AX253" s="10" t="s">
        <v>82</v>
      </c>
      <c r="AY253" s="183" t="s">
        <v>150</v>
      </c>
    </row>
    <row r="254" spans="2:65" s="1" customFormat="1" ht="25.5" customHeight="1">
      <c r="B254" s="36"/>
      <c r="C254" s="163" t="s">
        <v>467</v>
      </c>
      <c r="D254" s="163" t="s">
        <v>151</v>
      </c>
      <c r="E254" s="164" t="s">
        <v>468</v>
      </c>
      <c r="F254" s="262" t="s">
        <v>469</v>
      </c>
      <c r="G254" s="262"/>
      <c r="H254" s="262"/>
      <c r="I254" s="262"/>
      <c r="J254" s="165" t="s">
        <v>218</v>
      </c>
      <c r="K254" s="166">
        <v>4.5999999999999996</v>
      </c>
      <c r="L254" s="263">
        <v>0</v>
      </c>
      <c r="M254" s="264"/>
      <c r="N254" s="265">
        <f>ROUND(L254*K254,3)</f>
        <v>0</v>
      </c>
      <c r="O254" s="265"/>
      <c r="P254" s="265"/>
      <c r="Q254" s="265"/>
      <c r="R254" s="38"/>
      <c r="T254" s="168" t="s">
        <v>20</v>
      </c>
      <c r="U254" s="45" t="s">
        <v>44</v>
      </c>
      <c r="V254" s="37"/>
      <c r="W254" s="169">
        <f>V254*K254</f>
        <v>0</v>
      </c>
      <c r="X254" s="169">
        <v>9.8700000000000003E-3</v>
      </c>
      <c r="Y254" s="169">
        <f>X254*K254</f>
        <v>4.5401999999999998E-2</v>
      </c>
      <c r="Z254" s="169">
        <v>0</v>
      </c>
      <c r="AA254" s="170">
        <f>Z254*K254</f>
        <v>0</v>
      </c>
      <c r="AR254" s="20" t="s">
        <v>223</v>
      </c>
      <c r="AT254" s="20" t="s">
        <v>151</v>
      </c>
      <c r="AU254" s="20" t="s">
        <v>129</v>
      </c>
      <c r="AY254" s="20" t="s">
        <v>150</v>
      </c>
      <c r="BE254" s="106">
        <f>IF(U254="základná",N254,0)</f>
        <v>0</v>
      </c>
      <c r="BF254" s="106">
        <f>IF(U254="znížená",N254,0)</f>
        <v>0</v>
      </c>
      <c r="BG254" s="106">
        <f>IF(U254="zákl. prenesená",N254,0)</f>
        <v>0</v>
      </c>
      <c r="BH254" s="106">
        <f>IF(U254="zníž. prenesená",N254,0)</f>
        <v>0</v>
      </c>
      <c r="BI254" s="106">
        <f>IF(U254="nulová",N254,0)</f>
        <v>0</v>
      </c>
      <c r="BJ254" s="20" t="s">
        <v>129</v>
      </c>
      <c r="BK254" s="171">
        <f>ROUND(L254*K254,3)</f>
        <v>0</v>
      </c>
      <c r="BL254" s="20" t="s">
        <v>223</v>
      </c>
      <c r="BM254" s="20" t="s">
        <v>470</v>
      </c>
    </row>
    <row r="255" spans="2:65" s="10" customFormat="1" ht="16.5" customHeight="1">
      <c r="B255" s="176"/>
      <c r="C255" s="177"/>
      <c r="D255" s="177"/>
      <c r="E255" s="178" t="s">
        <v>20</v>
      </c>
      <c r="F255" s="270" t="s">
        <v>471</v>
      </c>
      <c r="G255" s="271"/>
      <c r="H255" s="271"/>
      <c r="I255" s="271"/>
      <c r="J255" s="177"/>
      <c r="K255" s="179">
        <v>4.5999999999999996</v>
      </c>
      <c r="L255" s="177"/>
      <c r="M255" s="177"/>
      <c r="N255" s="177"/>
      <c r="O255" s="177"/>
      <c r="P255" s="177"/>
      <c r="Q255" s="177"/>
      <c r="R255" s="180"/>
      <c r="T255" s="181"/>
      <c r="U255" s="177"/>
      <c r="V255" s="177"/>
      <c r="W255" s="177"/>
      <c r="X255" s="177"/>
      <c r="Y255" s="177"/>
      <c r="Z255" s="177"/>
      <c r="AA255" s="182"/>
      <c r="AT255" s="183" t="s">
        <v>209</v>
      </c>
      <c r="AU255" s="183" t="s">
        <v>129</v>
      </c>
      <c r="AV255" s="10" t="s">
        <v>129</v>
      </c>
      <c r="AW255" s="10" t="s">
        <v>33</v>
      </c>
      <c r="AX255" s="10" t="s">
        <v>82</v>
      </c>
      <c r="AY255" s="183" t="s">
        <v>150</v>
      </c>
    </row>
    <row r="256" spans="2:65" s="1" customFormat="1" ht="25.5" customHeight="1">
      <c r="B256" s="36"/>
      <c r="C256" s="163" t="s">
        <v>472</v>
      </c>
      <c r="D256" s="163" t="s">
        <v>151</v>
      </c>
      <c r="E256" s="164" t="s">
        <v>473</v>
      </c>
      <c r="F256" s="262" t="s">
        <v>474</v>
      </c>
      <c r="G256" s="262"/>
      <c r="H256" s="262"/>
      <c r="I256" s="262"/>
      <c r="J256" s="165" t="s">
        <v>218</v>
      </c>
      <c r="K256" s="166">
        <v>6.5469999999999997</v>
      </c>
      <c r="L256" s="263">
        <v>0</v>
      </c>
      <c r="M256" s="264"/>
      <c r="N256" s="265">
        <f>ROUND(L256*K256,3)</f>
        <v>0</v>
      </c>
      <c r="O256" s="265"/>
      <c r="P256" s="265"/>
      <c r="Q256" s="265"/>
      <c r="R256" s="38"/>
      <c r="T256" s="168" t="s">
        <v>20</v>
      </c>
      <c r="U256" s="45" t="s">
        <v>44</v>
      </c>
      <c r="V256" s="37"/>
      <c r="W256" s="169">
        <f>V256*K256</f>
        <v>0</v>
      </c>
      <c r="X256" s="169">
        <v>1.48E-3</v>
      </c>
      <c r="Y256" s="169">
        <f>X256*K256</f>
        <v>9.6895599999999998E-3</v>
      </c>
      <c r="Z256" s="169">
        <v>0</v>
      </c>
      <c r="AA256" s="170">
        <f>Z256*K256</f>
        <v>0</v>
      </c>
      <c r="AR256" s="20" t="s">
        <v>223</v>
      </c>
      <c r="AT256" s="20" t="s">
        <v>151</v>
      </c>
      <c r="AU256" s="20" t="s">
        <v>129</v>
      </c>
      <c r="AY256" s="20" t="s">
        <v>150</v>
      </c>
      <c r="BE256" s="106">
        <f>IF(U256="základná",N256,0)</f>
        <v>0</v>
      </c>
      <c r="BF256" s="106">
        <f>IF(U256="znížená",N256,0)</f>
        <v>0</v>
      </c>
      <c r="BG256" s="106">
        <f>IF(U256="zákl. prenesená",N256,0)</f>
        <v>0</v>
      </c>
      <c r="BH256" s="106">
        <f>IF(U256="zníž. prenesená",N256,0)</f>
        <v>0</v>
      </c>
      <c r="BI256" s="106">
        <f>IF(U256="nulová",N256,0)</f>
        <v>0</v>
      </c>
      <c r="BJ256" s="20" t="s">
        <v>129</v>
      </c>
      <c r="BK256" s="171">
        <f>ROUND(L256*K256,3)</f>
        <v>0</v>
      </c>
      <c r="BL256" s="20" t="s">
        <v>223</v>
      </c>
      <c r="BM256" s="20" t="s">
        <v>475</v>
      </c>
    </row>
    <row r="257" spans="2:65" s="1" customFormat="1" ht="25.5" customHeight="1">
      <c r="B257" s="36"/>
      <c r="C257" s="163" t="s">
        <v>476</v>
      </c>
      <c r="D257" s="163" t="s">
        <v>151</v>
      </c>
      <c r="E257" s="164" t="s">
        <v>477</v>
      </c>
      <c r="F257" s="262" t="s">
        <v>478</v>
      </c>
      <c r="G257" s="262"/>
      <c r="H257" s="262"/>
      <c r="I257" s="262"/>
      <c r="J257" s="165" t="s">
        <v>350</v>
      </c>
      <c r="K257" s="166">
        <v>1.1000000000000001</v>
      </c>
      <c r="L257" s="263">
        <v>0</v>
      </c>
      <c r="M257" s="264"/>
      <c r="N257" s="265">
        <f>ROUND(L257*K257,3)</f>
        <v>0</v>
      </c>
      <c r="O257" s="265"/>
      <c r="P257" s="265"/>
      <c r="Q257" s="265"/>
      <c r="R257" s="38"/>
      <c r="T257" s="168" t="s">
        <v>20</v>
      </c>
      <c r="U257" s="45" t="s">
        <v>44</v>
      </c>
      <c r="V257" s="37"/>
      <c r="W257" s="169">
        <f>V257*K257</f>
        <v>0</v>
      </c>
      <c r="X257" s="169">
        <v>0</v>
      </c>
      <c r="Y257" s="169">
        <f>X257*K257</f>
        <v>0</v>
      </c>
      <c r="Z257" s="169">
        <v>0</v>
      </c>
      <c r="AA257" s="170">
        <f>Z257*K257</f>
        <v>0</v>
      </c>
      <c r="AR257" s="20" t="s">
        <v>223</v>
      </c>
      <c r="AT257" s="20" t="s">
        <v>151</v>
      </c>
      <c r="AU257" s="20" t="s">
        <v>129</v>
      </c>
      <c r="AY257" s="20" t="s">
        <v>150</v>
      </c>
      <c r="BE257" s="106">
        <f>IF(U257="základná",N257,0)</f>
        <v>0</v>
      </c>
      <c r="BF257" s="106">
        <f>IF(U257="znížená",N257,0)</f>
        <v>0</v>
      </c>
      <c r="BG257" s="106">
        <f>IF(U257="zákl. prenesená",N257,0)</f>
        <v>0</v>
      </c>
      <c r="BH257" s="106">
        <f>IF(U257="zníž. prenesená",N257,0)</f>
        <v>0</v>
      </c>
      <c r="BI257" s="106">
        <f>IF(U257="nulová",N257,0)</f>
        <v>0</v>
      </c>
      <c r="BJ257" s="20" t="s">
        <v>129</v>
      </c>
      <c r="BK257" s="171">
        <f>ROUND(L257*K257,3)</f>
        <v>0</v>
      </c>
      <c r="BL257" s="20" t="s">
        <v>223</v>
      </c>
      <c r="BM257" s="20" t="s">
        <v>479</v>
      </c>
    </row>
    <row r="258" spans="2:65" s="9" customFormat="1" ht="29.85" customHeight="1">
      <c r="B258" s="152"/>
      <c r="C258" s="153"/>
      <c r="D258" s="162" t="s">
        <v>117</v>
      </c>
      <c r="E258" s="162"/>
      <c r="F258" s="162"/>
      <c r="G258" s="162"/>
      <c r="H258" s="162"/>
      <c r="I258" s="162"/>
      <c r="J258" s="162"/>
      <c r="K258" s="162"/>
      <c r="L258" s="162"/>
      <c r="M258" s="162"/>
      <c r="N258" s="284">
        <f>BK258</f>
        <v>0</v>
      </c>
      <c r="O258" s="285"/>
      <c r="P258" s="285"/>
      <c r="Q258" s="285"/>
      <c r="R258" s="155"/>
      <c r="T258" s="156"/>
      <c r="U258" s="153"/>
      <c r="V258" s="153"/>
      <c r="W258" s="157">
        <f>SUM(W259:W304)</f>
        <v>0</v>
      </c>
      <c r="X258" s="153"/>
      <c r="Y258" s="157">
        <f>SUM(Y259:Y304)</f>
        <v>9.441574000000001</v>
      </c>
      <c r="Z258" s="153"/>
      <c r="AA258" s="158">
        <f>SUM(AA259:AA304)</f>
        <v>0</v>
      </c>
      <c r="AR258" s="159" t="s">
        <v>129</v>
      </c>
      <c r="AT258" s="160" t="s">
        <v>76</v>
      </c>
      <c r="AU258" s="160" t="s">
        <v>82</v>
      </c>
      <c r="AY258" s="159" t="s">
        <v>150</v>
      </c>
      <c r="BK258" s="161">
        <f>SUM(BK259:BK304)</f>
        <v>0</v>
      </c>
    </row>
    <row r="259" spans="2:65" s="1" customFormat="1" ht="38.25" customHeight="1">
      <c r="B259" s="36"/>
      <c r="C259" s="163" t="s">
        <v>480</v>
      </c>
      <c r="D259" s="163" t="s">
        <v>151</v>
      </c>
      <c r="E259" s="164" t="s">
        <v>481</v>
      </c>
      <c r="F259" s="262" t="s">
        <v>482</v>
      </c>
      <c r="G259" s="262"/>
      <c r="H259" s="262"/>
      <c r="I259" s="262"/>
      <c r="J259" s="165" t="s">
        <v>218</v>
      </c>
      <c r="K259" s="166">
        <v>16.059999999999999</v>
      </c>
      <c r="L259" s="263">
        <v>0</v>
      </c>
      <c r="M259" s="264"/>
      <c r="N259" s="265">
        <f>ROUND(L259*K259,3)</f>
        <v>0</v>
      </c>
      <c r="O259" s="265"/>
      <c r="P259" s="265"/>
      <c r="Q259" s="265"/>
      <c r="R259" s="38"/>
      <c r="T259" s="168" t="s">
        <v>20</v>
      </c>
      <c r="U259" s="45" t="s">
        <v>44</v>
      </c>
      <c r="V259" s="37"/>
      <c r="W259" s="169">
        <f>V259*K259</f>
        <v>0</v>
      </c>
      <c r="X259" s="169">
        <v>0</v>
      </c>
      <c r="Y259" s="169">
        <f>X259*K259</f>
        <v>0</v>
      </c>
      <c r="Z259" s="169">
        <v>0</v>
      </c>
      <c r="AA259" s="170">
        <f>Z259*K259</f>
        <v>0</v>
      </c>
      <c r="AR259" s="20" t="s">
        <v>223</v>
      </c>
      <c r="AT259" s="20" t="s">
        <v>151</v>
      </c>
      <c r="AU259" s="20" t="s">
        <v>129</v>
      </c>
      <c r="AY259" s="20" t="s">
        <v>150</v>
      </c>
      <c r="BE259" s="106">
        <f>IF(U259="základná",N259,0)</f>
        <v>0</v>
      </c>
      <c r="BF259" s="106">
        <f>IF(U259="znížená",N259,0)</f>
        <v>0</v>
      </c>
      <c r="BG259" s="106">
        <f>IF(U259="zákl. prenesená",N259,0)</f>
        <v>0</v>
      </c>
      <c r="BH259" s="106">
        <f>IF(U259="zníž. prenesená",N259,0)</f>
        <v>0</v>
      </c>
      <c r="BI259" s="106">
        <f>IF(U259="nulová",N259,0)</f>
        <v>0</v>
      </c>
      <c r="BJ259" s="20" t="s">
        <v>129</v>
      </c>
      <c r="BK259" s="171">
        <f>ROUND(L259*K259,3)</f>
        <v>0</v>
      </c>
      <c r="BL259" s="20" t="s">
        <v>223</v>
      </c>
      <c r="BM259" s="20" t="s">
        <v>483</v>
      </c>
    </row>
    <row r="260" spans="2:65" s="10" customFormat="1" ht="16.5" customHeight="1">
      <c r="B260" s="176"/>
      <c r="C260" s="177"/>
      <c r="D260" s="177"/>
      <c r="E260" s="178" t="s">
        <v>20</v>
      </c>
      <c r="F260" s="270" t="s">
        <v>484</v>
      </c>
      <c r="G260" s="271"/>
      <c r="H260" s="271"/>
      <c r="I260" s="271"/>
      <c r="J260" s="177"/>
      <c r="K260" s="179">
        <v>16.059999999999999</v>
      </c>
      <c r="L260" s="177"/>
      <c r="M260" s="177"/>
      <c r="N260" s="177"/>
      <c r="O260" s="177"/>
      <c r="P260" s="177"/>
      <c r="Q260" s="177"/>
      <c r="R260" s="180"/>
      <c r="T260" s="181"/>
      <c r="U260" s="177"/>
      <c r="V260" s="177"/>
      <c r="W260" s="177"/>
      <c r="X260" s="177"/>
      <c r="Y260" s="177"/>
      <c r="Z260" s="177"/>
      <c r="AA260" s="182"/>
      <c r="AT260" s="183" t="s">
        <v>209</v>
      </c>
      <c r="AU260" s="183" t="s">
        <v>129</v>
      </c>
      <c r="AV260" s="10" t="s">
        <v>129</v>
      </c>
      <c r="AW260" s="10" t="s">
        <v>33</v>
      </c>
      <c r="AX260" s="10" t="s">
        <v>82</v>
      </c>
      <c r="AY260" s="183" t="s">
        <v>150</v>
      </c>
    </row>
    <row r="261" spans="2:65" s="1" customFormat="1" ht="38.25" customHeight="1">
      <c r="B261" s="36"/>
      <c r="C261" s="172" t="s">
        <v>485</v>
      </c>
      <c r="D261" s="172" t="s">
        <v>165</v>
      </c>
      <c r="E261" s="173" t="s">
        <v>486</v>
      </c>
      <c r="F261" s="266" t="s">
        <v>487</v>
      </c>
      <c r="G261" s="266"/>
      <c r="H261" s="266"/>
      <c r="I261" s="266"/>
      <c r="J261" s="174" t="s">
        <v>218</v>
      </c>
      <c r="K261" s="175">
        <v>16.059999999999999</v>
      </c>
      <c r="L261" s="267">
        <v>0</v>
      </c>
      <c r="M261" s="268"/>
      <c r="N261" s="269">
        <f>ROUND(L261*K261,3)</f>
        <v>0</v>
      </c>
      <c r="O261" s="265"/>
      <c r="P261" s="265"/>
      <c r="Q261" s="265"/>
      <c r="R261" s="38"/>
      <c r="T261" s="168" t="s">
        <v>20</v>
      </c>
      <c r="U261" s="45" t="s">
        <v>44</v>
      </c>
      <c r="V261" s="37"/>
      <c r="W261" s="169">
        <f>V261*K261</f>
        <v>0</v>
      </c>
      <c r="X261" s="169">
        <v>0.03</v>
      </c>
      <c r="Y261" s="169">
        <f>X261*K261</f>
        <v>0.48179999999999995</v>
      </c>
      <c r="Z261" s="169">
        <v>0</v>
      </c>
      <c r="AA261" s="170">
        <f>Z261*K261</f>
        <v>0</v>
      </c>
      <c r="AR261" s="20" t="s">
        <v>295</v>
      </c>
      <c r="AT261" s="20" t="s">
        <v>165</v>
      </c>
      <c r="AU261" s="20" t="s">
        <v>129</v>
      </c>
      <c r="AY261" s="20" t="s">
        <v>150</v>
      </c>
      <c r="BE261" s="106">
        <f>IF(U261="základná",N261,0)</f>
        <v>0</v>
      </c>
      <c r="BF261" s="106">
        <f>IF(U261="znížená",N261,0)</f>
        <v>0</v>
      </c>
      <c r="BG261" s="106">
        <f>IF(U261="zákl. prenesená",N261,0)</f>
        <v>0</v>
      </c>
      <c r="BH261" s="106">
        <f>IF(U261="zníž. prenesená",N261,0)</f>
        <v>0</v>
      </c>
      <c r="BI261" s="106">
        <f>IF(U261="nulová",N261,0)</f>
        <v>0</v>
      </c>
      <c r="BJ261" s="20" t="s">
        <v>129</v>
      </c>
      <c r="BK261" s="171">
        <f>ROUND(L261*K261,3)</f>
        <v>0</v>
      </c>
      <c r="BL261" s="20" t="s">
        <v>223</v>
      </c>
      <c r="BM261" s="20" t="s">
        <v>488</v>
      </c>
    </row>
    <row r="262" spans="2:65" s="1" customFormat="1" ht="24" customHeight="1">
      <c r="B262" s="36"/>
      <c r="C262" s="37"/>
      <c r="D262" s="37"/>
      <c r="E262" s="37"/>
      <c r="F262" s="276" t="s">
        <v>489</v>
      </c>
      <c r="G262" s="277"/>
      <c r="H262" s="277"/>
      <c r="I262" s="277"/>
      <c r="J262" s="37"/>
      <c r="K262" s="37"/>
      <c r="L262" s="37"/>
      <c r="M262" s="37"/>
      <c r="N262" s="37"/>
      <c r="O262" s="37"/>
      <c r="P262" s="37"/>
      <c r="Q262" s="37"/>
      <c r="R262" s="38"/>
      <c r="T262" s="139"/>
      <c r="U262" s="37"/>
      <c r="V262" s="37"/>
      <c r="W262" s="37"/>
      <c r="X262" s="37"/>
      <c r="Y262" s="37"/>
      <c r="Z262" s="37"/>
      <c r="AA262" s="79"/>
      <c r="AT262" s="20" t="s">
        <v>490</v>
      </c>
      <c r="AU262" s="20" t="s">
        <v>129</v>
      </c>
    </row>
    <row r="263" spans="2:65" s="1" customFormat="1" ht="38.25" customHeight="1">
      <c r="B263" s="36"/>
      <c r="C263" s="163" t="s">
        <v>491</v>
      </c>
      <c r="D263" s="163" t="s">
        <v>151</v>
      </c>
      <c r="E263" s="164" t="s">
        <v>492</v>
      </c>
      <c r="F263" s="262" t="s">
        <v>493</v>
      </c>
      <c r="G263" s="262"/>
      <c r="H263" s="262"/>
      <c r="I263" s="262"/>
      <c r="J263" s="165" t="s">
        <v>218</v>
      </c>
      <c r="K263" s="166">
        <v>16.649999999999999</v>
      </c>
      <c r="L263" s="263">
        <v>0</v>
      </c>
      <c r="M263" s="264"/>
      <c r="N263" s="265">
        <f>ROUND(L263*K263,3)</f>
        <v>0</v>
      </c>
      <c r="O263" s="265"/>
      <c r="P263" s="265"/>
      <c r="Q263" s="265"/>
      <c r="R263" s="38"/>
      <c r="T263" s="168" t="s">
        <v>20</v>
      </c>
      <c r="U263" s="45" t="s">
        <v>44</v>
      </c>
      <c r="V263" s="37"/>
      <c r="W263" s="169">
        <f>V263*K263</f>
        <v>0</v>
      </c>
      <c r="X263" s="169">
        <v>0</v>
      </c>
      <c r="Y263" s="169">
        <f>X263*K263</f>
        <v>0</v>
      </c>
      <c r="Z263" s="169">
        <v>0</v>
      </c>
      <c r="AA263" s="170">
        <f>Z263*K263</f>
        <v>0</v>
      </c>
      <c r="AR263" s="20" t="s">
        <v>223</v>
      </c>
      <c r="AT263" s="20" t="s">
        <v>151</v>
      </c>
      <c r="AU263" s="20" t="s">
        <v>129</v>
      </c>
      <c r="AY263" s="20" t="s">
        <v>150</v>
      </c>
      <c r="BE263" s="106">
        <f>IF(U263="základná",N263,0)</f>
        <v>0</v>
      </c>
      <c r="BF263" s="106">
        <f>IF(U263="znížená",N263,0)</f>
        <v>0</v>
      </c>
      <c r="BG263" s="106">
        <f>IF(U263="zákl. prenesená",N263,0)</f>
        <v>0</v>
      </c>
      <c r="BH263" s="106">
        <f>IF(U263="zníž. prenesená",N263,0)</f>
        <v>0</v>
      </c>
      <c r="BI263" s="106">
        <f>IF(U263="nulová",N263,0)</f>
        <v>0</v>
      </c>
      <c r="BJ263" s="20" t="s">
        <v>129</v>
      </c>
      <c r="BK263" s="171">
        <f>ROUND(L263*K263,3)</f>
        <v>0</v>
      </c>
      <c r="BL263" s="20" t="s">
        <v>223</v>
      </c>
      <c r="BM263" s="20" t="s">
        <v>494</v>
      </c>
    </row>
    <row r="264" spans="2:65" s="10" customFormat="1" ht="16.5" customHeight="1">
      <c r="B264" s="176"/>
      <c r="C264" s="177"/>
      <c r="D264" s="177"/>
      <c r="E264" s="178" t="s">
        <v>20</v>
      </c>
      <c r="F264" s="270" t="s">
        <v>495</v>
      </c>
      <c r="G264" s="271"/>
      <c r="H264" s="271"/>
      <c r="I264" s="271"/>
      <c r="J264" s="177"/>
      <c r="K264" s="179">
        <v>16.649999999999999</v>
      </c>
      <c r="L264" s="177"/>
      <c r="M264" s="177"/>
      <c r="N264" s="177"/>
      <c r="O264" s="177"/>
      <c r="P264" s="177"/>
      <c r="Q264" s="177"/>
      <c r="R264" s="180"/>
      <c r="T264" s="181"/>
      <c r="U264" s="177"/>
      <c r="V264" s="177"/>
      <c r="W264" s="177"/>
      <c r="X264" s="177"/>
      <c r="Y264" s="177"/>
      <c r="Z264" s="177"/>
      <c r="AA264" s="182"/>
      <c r="AT264" s="183" t="s">
        <v>209</v>
      </c>
      <c r="AU264" s="183" t="s">
        <v>129</v>
      </c>
      <c r="AV264" s="10" t="s">
        <v>129</v>
      </c>
      <c r="AW264" s="10" t="s">
        <v>33</v>
      </c>
      <c r="AX264" s="10" t="s">
        <v>82</v>
      </c>
      <c r="AY264" s="183" t="s">
        <v>150</v>
      </c>
    </row>
    <row r="265" spans="2:65" s="1" customFormat="1" ht="38.25" customHeight="1">
      <c r="B265" s="36"/>
      <c r="C265" s="172" t="s">
        <v>496</v>
      </c>
      <c r="D265" s="172" t="s">
        <v>165</v>
      </c>
      <c r="E265" s="173" t="s">
        <v>497</v>
      </c>
      <c r="F265" s="266" t="s">
        <v>498</v>
      </c>
      <c r="G265" s="266"/>
      <c r="H265" s="266"/>
      <c r="I265" s="266"/>
      <c r="J265" s="174" t="s">
        <v>218</v>
      </c>
      <c r="K265" s="175">
        <v>16.649999999999999</v>
      </c>
      <c r="L265" s="267">
        <v>0</v>
      </c>
      <c r="M265" s="268"/>
      <c r="N265" s="269">
        <f>ROUND(L265*K265,3)</f>
        <v>0</v>
      </c>
      <c r="O265" s="265"/>
      <c r="P265" s="265"/>
      <c r="Q265" s="265"/>
      <c r="R265" s="38"/>
      <c r="T265" s="168" t="s">
        <v>20</v>
      </c>
      <c r="U265" s="45" t="s">
        <v>44</v>
      </c>
      <c r="V265" s="37"/>
      <c r="W265" s="169">
        <f>V265*K265</f>
        <v>0</v>
      </c>
      <c r="X265" s="169">
        <v>2.5000000000000001E-2</v>
      </c>
      <c r="Y265" s="169">
        <f>X265*K265</f>
        <v>0.41625000000000001</v>
      </c>
      <c r="Z265" s="169">
        <v>0</v>
      </c>
      <c r="AA265" s="170">
        <f>Z265*K265</f>
        <v>0</v>
      </c>
      <c r="AR265" s="20" t="s">
        <v>295</v>
      </c>
      <c r="AT265" s="20" t="s">
        <v>165</v>
      </c>
      <c r="AU265" s="20" t="s">
        <v>129</v>
      </c>
      <c r="AY265" s="20" t="s">
        <v>150</v>
      </c>
      <c r="BE265" s="106">
        <f>IF(U265="základná",N265,0)</f>
        <v>0</v>
      </c>
      <c r="BF265" s="106">
        <f>IF(U265="znížená",N265,0)</f>
        <v>0</v>
      </c>
      <c r="BG265" s="106">
        <f>IF(U265="zákl. prenesená",N265,0)</f>
        <v>0</v>
      </c>
      <c r="BH265" s="106">
        <f>IF(U265="zníž. prenesená",N265,0)</f>
        <v>0</v>
      </c>
      <c r="BI265" s="106">
        <f>IF(U265="nulová",N265,0)</f>
        <v>0</v>
      </c>
      <c r="BJ265" s="20" t="s">
        <v>129</v>
      </c>
      <c r="BK265" s="171">
        <f>ROUND(L265*K265,3)</f>
        <v>0</v>
      </c>
      <c r="BL265" s="20" t="s">
        <v>223</v>
      </c>
      <c r="BM265" s="20" t="s">
        <v>499</v>
      </c>
    </row>
    <row r="266" spans="2:65" s="1" customFormat="1" ht="24" customHeight="1">
      <c r="B266" s="36"/>
      <c r="C266" s="37"/>
      <c r="D266" s="37"/>
      <c r="E266" s="37"/>
      <c r="F266" s="276" t="s">
        <v>489</v>
      </c>
      <c r="G266" s="277"/>
      <c r="H266" s="277"/>
      <c r="I266" s="277"/>
      <c r="J266" s="37"/>
      <c r="K266" s="37"/>
      <c r="L266" s="37"/>
      <c r="M266" s="37"/>
      <c r="N266" s="37"/>
      <c r="O266" s="37"/>
      <c r="P266" s="37"/>
      <c r="Q266" s="37"/>
      <c r="R266" s="38"/>
      <c r="T266" s="139"/>
      <c r="U266" s="37"/>
      <c r="V266" s="37"/>
      <c r="W266" s="37"/>
      <c r="X266" s="37"/>
      <c r="Y266" s="37"/>
      <c r="Z266" s="37"/>
      <c r="AA266" s="79"/>
      <c r="AT266" s="20" t="s">
        <v>490</v>
      </c>
      <c r="AU266" s="20" t="s">
        <v>129</v>
      </c>
    </row>
    <row r="267" spans="2:65" s="1" customFormat="1" ht="38.25" customHeight="1">
      <c r="B267" s="36"/>
      <c r="C267" s="163" t="s">
        <v>500</v>
      </c>
      <c r="D267" s="163" t="s">
        <v>151</v>
      </c>
      <c r="E267" s="164" t="s">
        <v>501</v>
      </c>
      <c r="F267" s="262" t="s">
        <v>502</v>
      </c>
      <c r="G267" s="262"/>
      <c r="H267" s="262"/>
      <c r="I267" s="262"/>
      <c r="J267" s="165" t="s">
        <v>218</v>
      </c>
      <c r="K267" s="166">
        <v>24.9</v>
      </c>
      <c r="L267" s="263">
        <v>0</v>
      </c>
      <c r="M267" s="264"/>
      <c r="N267" s="265">
        <f>ROUND(L267*K267,3)</f>
        <v>0</v>
      </c>
      <c r="O267" s="265"/>
      <c r="P267" s="265"/>
      <c r="Q267" s="265"/>
      <c r="R267" s="38"/>
      <c r="T267" s="168" t="s">
        <v>20</v>
      </c>
      <c r="U267" s="45" t="s">
        <v>44</v>
      </c>
      <c r="V267" s="37"/>
      <c r="W267" s="169">
        <f>V267*K267</f>
        <v>0</v>
      </c>
      <c r="X267" s="169">
        <v>0</v>
      </c>
      <c r="Y267" s="169">
        <f>X267*K267</f>
        <v>0</v>
      </c>
      <c r="Z267" s="169">
        <v>0</v>
      </c>
      <c r="AA267" s="170">
        <f>Z267*K267</f>
        <v>0</v>
      </c>
      <c r="AR267" s="20" t="s">
        <v>223</v>
      </c>
      <c r="AT267" s="20" t="s">
        <v>151</v>
      </c>
      <c r="AU267" s="20" t="s">
        <v>129</v>
      </c>
      <c r="AY267" s="20" t="s">
        <v>150</v>
      </c>
      <c r="BE267" s="106">
        <f>IF(U267="základná",N267,0)</f>
        <v>0</v>
      </c>
      <c r="BF267" s="106">
        <f>IF(U267="znížená",N267,0)</f>
        <v>0</v>
      </c>
      <c r="BG267" s="106">
        <f>IF(U267="zákl. prenesená",N267,0)</f>
        <v>0</v>
      </c>
      <c r="BH267" s="106">
        <f>IF(U267="zníž. prenesená",N267,0)</f>
        <v>0</v>
      </c>
      <c r="BI267" s="106">
        <f>IF(U267="nulová",N267,0)</f>
        <v>0</v>
      </c>
      <c r="BJ267" s="20" t="s">
        <v>129</v>
      </c>
      <c r="BK267" s="171">
        <f>ROUND(L267*K267,3)</f>
        <v>0</v>
      </c>
      <c r="BL267" s="20" t="s">
        <v>223</v>
      </c>
      <c r="BM267" s="20" t="s">
        <v>503</v>
      </c>
    </row>
    <row r="268" spans="2:65" s="10" customFormat="1" ht="16.5" customHeight="1">
      <c r="B268" s="176"/>
      <c r="C268" s="177"/>
      <c r="D268" s="177"/>
      <c r="E268" s="178" t="s">
        <v>20</v>
      </c>
      <c r="F268" s="270" t="s">
        <v>504</v>
      </c>
      <c r="G268" s="271"/>
      <c r="H268" s="271"/>
      <c r="I268" s="271"/>
      <c r="J268" s="177"/>
      <c r="K268" s="179">
        <v>24.9</v>
      </c>
      <c r="L268" s="177"/>
      <c r="M268" s="177"/>
      <c r="N268" s="177"/>
      <c r="O268" s="177"/>
      <c r="P268" s="177"/>
      <c r="Q268" s="177"/>
      <c r="R268" s="180"/>
      <c r="T268" s="181"/>
      <c r="U268" s="177"/>
      <c r="V268" s="177"/>
      <c r="W268" s="177"/>
      <c r="X268" s="177"/>
      <c r="Y268" s="177"/>
      <c r="Z268" s="177"/>
      <c r="AA268" s="182"/>
      <c r="AT268" s="183" t="s">
        <v>209</v>
      </c>
      <c r="AU268" s="183" t="s">
        <v>129</v>
      </c>
      <c r="AV268" s="10" t="s">
        <v>129</v>
      </c>
      <c r="AW268" s="10" t="s">
        <v>33</v>
      </c>
      <c r="AX268" s="10" t="s">
        <v>82</v>
      </c>
      <c r="AY268" s="183" t="s">
        <v>150</v>
      </c>
    </row>
    <row r="269" spans="2:65" s="1" customFormat="1" ht="38.25" customHeight="1">
      <c r="B269" s="36"/>
      <c r="C269" s="172" t="s">
        <v>505</v>
      </c>
      <c r="D269" s="172" t="s">
        <v>165</v>
      </c>
      <c r="E269" s="173" t="s">
        <v>506</v>
      </c>
      <c r="F269" s="266" t="s">
        <v>507</v>
      </c>
      <c r="G269" s="266"/>
      <c r="H269" s="266"/>
      <c r="I269" s="266"/>
      <c r="J269" s="174" t="s">
        <v>218</v>
      </c>
      <c r="K269" s="175">
        <v>18.100000000000001</v>
      </c>
      <c r="L269" s="267">
        <v>0</v>
      </c>
      <c r="M269" s="268"/>
      <c r="N269" s="269">
        <f>ROUND(L269*K269,3)</f>
        <v>0</v>
      </c>
      <c r="O269" s="265"/>
      <c r="P269" s="265"/>
      <c r="Q269" s="265"/>
      <c r="R269" s="38"/>
      <c r="T269" s="168" t="s">
        <v>20</v>
      </c>
      <c r="U269" s="45" t="s">
        <v>44</v>
      </c>
      <c r="V269" s="37"/>
      <c r="W269" s="169">
        <f>V269*K269</f>
        <v>0</v>
      </c>
      <c r="X269" s="169">
        <v>2.5000000000000001E-2</v>
      </c>
      <c r="Y269" s="169">
        <f>X269*K269</f>
        <v>0.45250000000000007</v>
      </c>
      <c r="Z269" s="169">
        <v>0</v>
      </c>
      <c r="AA269" s="170">
        <f>Z269*K269</f>
        <v>0</v>
      </c>
      <c r="AR269" s="20" t="s">
        <v>295</v>
      </c>
      <c r="AT269" s="20" t="s">
        <v>165</v>
      </c>
      <c r="AU269" s="20" t="s">
        <v>129</v>
      </c>
      <c r="AY269" s="20" t="s">
        <v>150</v>
      </c>
      <c r="BE269" s="106">
        <f>IF(U269="základná",N269,0)</f>
        <v>0</v>
      </c>
      <c r="BF269" s="106">
        <f>IF(U269="znížená",N269,0)</f>
        <v>0</v>
      </c>
      <c r="BG269" s="106">
        <f>IF(U269="zákl. prenesená",N269,0)</f>
        <v>0</v>
      </c>
      <c r="BH269" s="106">
        <f>IF(U269="zníž. prenesená",N269,0)</f>
        <v>0</v>
      </c>
      <c r="BI269" s="106">
        <f>IF(U269="nulová",N269,0)</f>
        <v>0</v>
      </c>
      <c r="BJ269" s="20" t="s">
        <v>129</v>
      </c>
      <c r="BK269" s="171">
        <f>ROUND(L269*K269,3)</f>
        <v>0</v>
      </c>
      <c r="BL269" s="20" t="s">
        <v>223</v>
      </c>
      <c r="BM269" s="20" t="s">
        <v>508</v>
      </c>
    </row>
    <row r="270" spans="2:65" s="1" customFormat="1" ht="24" customHeight="1">
      <c r="B270" s="36"/>
      <c r="C270" s="37"/>
      <c r="D270" s="37"/>
      <c r="E270" s="37"/>
      <c r="F270" s="276" t="s">
        <v>489</v>
      </c>
      <c r="G270" s="277"/>
      <c r="H270" s="277"/>
      <c r="I270" s="277"/>
      <c r="J270" s="37"/>
      <c r="K270" s="37"/>
      <c r="L270" s="37"/>
      <c r="M270" s="37"/>
      <c r="N270" s="37"/>
      <c r="O270" s="37"/>
      <c r="P270" s="37"/>
      <c r="Q270" s="37"/>
      <c r="R270" s="38"/>
      <c r="T270" s="139"/>
      <c r="U270" s="37"/>
      <c r="V270" s="37"/>
      <c r="W270" s="37"/>
      <c r="X270" s="37"/>
      <c r="Y270" s="37"/>
      <c r="Z270" s="37"/>
      <c r="AA270" s="79"/>
      <c r="AT270" s="20" t="s">
        <v>490</v>
      </c>
      <c r="AU270" s="20" t="s">
        <v>129</v>
      </c>
    </row>
    <row r="271" spans="2:65" s="1" customFormat="1" ht="38.25" customHeight="1">
      <c r="B271" s="36"/>
      <c r="C271" s="172" t="s">
        <v>509</v>
      </c>
      <c r="D271" s="172" t="s">
        <v>165</v>
      </c>
      <c r="E271" s="173" t="s">
        <v>510</v>
      </c>
      <c r="F271" s="266" t="s">
        <v>511</v>
      </c>
      <c r="G271" s="266"/>
      <c r="H271" s="266"/>
      <c r="I271" s="266"/>
      <c r="J271" s="174" t="s">
        <v>218</v>
      </c>
      <c r="K271" s="175">
        <v>6.8</v>
      </c>
      <c r="L271" s="267">
        <v>0</v>
      </c>
      <c r="M271" s="268"/>
      <c r="N271" s="269">
        <f>ROUND(L271*K271,3)</f>
        <v>0</v>
      </c>
      <c r="O271" s="265"/>
      <c r="P271" s="265"/>
      <c r="Q271" s="265"/>
      <c r="R271" s="38"/>
      <c r="T271" s="168" t="s">
        <v>20</v>
      </c>
      <c r="U271" s="45" t="s">
        <v>44</v>
      </c>
      <c r="V271" s="37"/>
      <c r="W271" s="169">
        <f>V271*K271</f>
        <v>0</v>
      </c>
      <c r="X271" s="169">
        <v>0.03</v>
      </c>
      <c r="Y271" s="169">
        <f>X271*K271</f>
        <v>0.20399999999999999</v>
      </c>
      <c r="Z271" s="169">
        <v>0</v>
      </c>
      <c r="AA271" s="170">
        <f>Z271*K271</f>
        <v>0</v>
      </c>
      <c r="AR271" s="20" t="s">
        <v>295</v>
      </c>
      <c r="AT271" s="20" t="s">
        <v>165</v>
      </c>
      <c r="AU271" s="20" t="s">
        <v>129</v>
      </c>
      <c r="AY271" s="20" t="s">
        <v>150</v>
      </c>
      <c r="BE271" s="106">
        <f>IF(U271="základná",N271,0)</f>
        <v>0</v>
      </c>
      <c r="BF271" s="106">
        <f>IF(U271="znížená",N271,0)</f>
        <v>0</v>
      </c>
      <c r="BG271" s="106">
        <f>IF(U271="zákl. prenesená",N271,0)</f>
        <v>0</v>
      </c>
      <c r="BH271" s="106">
        <f>IF(U271="zníž. prenesená",N271,0)</f>
        <v>0</v>
      </c>
      <c r="BI271" s="106">
        <f>IF(U271="nulová",N271,0)</f>
        <v>0</v>
      </c>
      <c r="BJ271" s="20" t="s">
        <v>129</v>
      </c>
      <c r="BK271" s="171">
        <f>ROUND(L271*K271,3)</f>
        <v>0</v>
      </c>
      <c r="BL271" s="20" t="s">
        <v>223</v>
      </c>
      <c r="BM271" s="20" t="s">
        <v>512</v>
      </c>
    </row>
    <row r="272" spans="2:65" s="1" customFormat="1" ht="24" customHeight="1">
      <c r="B272" s="36"/>
      <c r="C272" s="37"/>
      <c r="D272" s="37"/>
      <c r="E272" s="37"/>
      <c r="F272" s="276" t="s">
        <v>489</v>
      </c>
      <c r="G272" s="277"/>
      <c r="H272" s="277"/>
      <c r="I272" s="277"/>
      <c r="J272" s="37"/>
      <c r="K272" s="37"/>
      <c r="L272" s="37"/>
      <c r="M272" s="37"/>
      <c r="N272" s="37"/>
      <c r="O272" s="37"/>
      <c r="P272" s="37"/>
      <c r="Q272" s="37"/>
      <c r="R272" s="38"/>
      <c r="T272" s="139"/>
      <c r="U272" s="37"/>
      <c r="V272" s="37"/>
      <c r="W272" s="37"/>
      <c r="X272" s="37"/>
      <c r="Y272" s="37"/>
      <c r="Z272" s="37"/>
      <c r="AA272" s="79"/>
      <c r="AT272" s="20" t="s">
        <v>490</v>
      </c>
      <c r="AU272" s="20" t="s">
        <v>129</v>
      </c>
    </row>
    <row r="273" spans="2:65" s="1" customFormat="1" ht="38.25" customHeight="1">
      <c r="B273" s="36"/>
      <c r="C273" s="163" t="s">
        <v>513</v>
      </c>
      <c r="D273" s="163" t="s">
        <v>151</v>
      </c>
      <c r="E273" s="164" t="s">
        <v>514</v>
      </c>
      <c r="F273" s="262" t="s">
        <v>515</v>
      </c>
      <c r="G273" s="262"/>
      <c r="H273" s="262"/>
      <c r="I273" s="262"/>
      <c r="J273" s="165" t="s">
        <v>218</v>
      </c>
      <c r="K273" s="166">
        <v>2.99</v>
      </c>
      <c r="L273" s="263">
        <v>0</v>
      </c>
      <c r="M273" s="264"/>
      <c r="N273" s="265">
        <f>ROUND(L273*K273,3)</f>
        <v>0</v>
      </c>
      <c r="O273" s="265"/>
      <c r="P273" s="265"/>
      <c r="Q273" s="265"/>
      <c r="R273" s="38"/>
      <c r="T273" s="168" t="s">
        <v>20</v>
      </c>
      <c r="U273" s="45" t="s">
        <v>44</v>
      </c>
      <c r="V273" s="37"/>
      <c r="W273" s="169">
        <f>V273*K273</f>
        <v>0</v>
      </c>
      <c r="X273" s="169">
        <v>0</v>
      </c>
      <c r="Y273" s="169">
        <f>X273*K273</f>
        <v>0</v>
      </c>
      <c r="Z273" s="169">
        <v>0</v>
      </c>
      <c r="AA273" s="170">
        <f>Z273*K273</f>
        <v>0</v>
      </c>
      <c r="AR273" s="20" t="s">
        <v>223</v>
      </c>
      <c r="AT273" s="20" t="s">
        <v>151</v>
      </c>
      <c r="AU273" s="20" t="s">
        <v>129</v>
      </c>
      <c r="AY273" s="20" t="s">
        <v>150</v>
      </c>
      <c r="BE273" s="106">
        <f>IF(U273="základná",N273,0)</f>
        <v>0</v>
      </c>
      <c r="BF273" s="106">
        <f>IF(U273="znížená",N273,0)</f>
        <v>0</v>
      </c>
      <c r="BG273" s="106">
        <f>IF(U273="zákl. prenesená",N273,0)</f>
        <v>0</v>
      </c>
      <c r="BH273" s="106">
        <f>IF(U273="zníž. prenesená",N273,0)</f>
        <v>0</v>
      </c>
      <c r="BI273" s="106">
        <f>IF(U273="nulová",N273,0)</f>
        <v>0</v>
      </c>
      <c r="BJ273" s="20" t="s">
        <v>129</v>
      </c>
      <c r="BK273" s="171">
        <f>ROUND(L273*K273,3)</f>
        <v>0</v>
      </c>
      <c r="BL273" s="20" t="s">
        <v>223</v>
      </c>
      <c r="BM273" s="20" t="s">
        <v>516</v>
      </c>
    </row>
    <row r="274" spans="2:65" s="1" customFormat="1" ht="51" customHeight="1">
      <c r="B274" s="36"/>
      <c r="C274" s="172" t="s">
        <v>517</v>
      </c>
      <c r="D274" s="172" t="s">
        <v>165</v>
      </c>
      <c r="E274" s="173" t="s">
        <v>518</v>
      </c>
      <c r="F274" s="266" t="s">
        <v>519</v>
      </c>
      <c r="G274" s="266"/>
      <c r="H274" s="266"/>
      <c r="I274" s="266"/>
      <c r="J274" s="174" t="s">
        <v>202</v>
      </c>
      <c r="K274" s="175">
        <v>1</v>
      </c>
      <c r="L274" s="267">
        <v>0</v>
      </c>
      <c r="M274" s="268"/>
      <c r="N274" s="269">
        <f>ROUND(L274*K274,3)</f>
        <v>0</v>
      </c>
      <c r="O274" s="265"/>
      <c r="P274" s="265"/>
      <c r="Q274" s="265"/>
      <c r="R274" s="38"/>
      <c r="T274" s="168" t="s">
        <v>20</v>
      </c>
      <c r="U274" s="45" t="s">
        <v>44</v>
      </c>
      <c r="V274" s="37"/>
      <c r="W274" s="169">
        <f>V274*K274</f>
        <v>0</v>
      </c>
      <c r="X274" s="169">
        <v>2.5000000000000001E-2</v>
      </c>
      <c r="Y274" s="169">
        <f>X274*K274</f>
        <v>2.5000000000000001E-2</v>
      </c>
      <c r="Z274" s="169">
        <v>0</v>
      </c>
      <c r="AA274" s="170">
        <f>Z274*K274</f>
        <v>0</v>
      </c>
      <c r="AR274" s="20" t="s">
        <v>295</v>
      </c>
      <c r="AT274" s="20" t="s">
        <v>165</v>
      </c>
      <c r="AU274" s="20" t="s">
        <v>129</v>
      </c>
      <c r="AY274" s="20" t="s">
        <v>150</v>
      </c>
      <c r="BE274" s="106">
        <f>IF(U274="základná",N274,0)</f>
        <v>0</v>
      </c>
      <c r="BF274" s="106">
        <f>IF(U274="znížená",N274,0)</f>
        <v>0</v>
      </c>
      <c r="BG274" s="106">
        <f>IF(U274="zákl. prenesená",N274,0)</f>
        <v>0</v>
      </c>
      <c r="BH274" s="106">
        <f>IF(U274="zníž. prenesená",N274,0)</f>
        <v>0</v>
      </c>
      <c r="BI274" s="106">
        <f>IF(U274="nulová",N274,0)</f>
        <v>0</v>
      </c>
      <c r="BJ274" s="20" t="s">
        <v>129</v>
      </c>
      <c r="BK274" s="171">
        <f>ROUND(L274*K274,3)</f>
        <v>0</v>
      </c>
      <c r="BL274" s="20" t="s">
        <v>223</v>
      </c>
      <c r="BM274" s="20" t="s">
        <v>520</v>
      </c>
    </row>
    <row r="275" spans="2:65" s="1" customFormat="1" ht="24" customHeight="1">
      <c r="B275" s="36"/>
      <c r="C275" s="37"/>
      <c r="D275" s="37"/>
      <c r="E275" s="37"/>
      <c r="F275" s="276" t="s">
        <v>489</v>
      </c>
      <c r="G275" s="277"/>
      <c r="H275" s="277"/>
      <c r="I275" s="277"/>
      <c r="J275" s="37"/>
      <c r="K275" s="37"/>
      <c r="L275" s="37"/>
      <c r="M275" s="37"/>
      <c r="N275" s="37"/>
      <c r="O275" s="37"/>
      <c r="P275" s="37"/>
      <c r="Q275" s="37"/>
      <c r="R275" s="38"/>
      <c r="T275" s="139"/>
      <c r="U275" s="37"/>
      <c r="V275" s="37"/>
      <c r="W275" s="37"/>
      <c r="X275" s="37"/>
      <c r="Y275" s="37"/>
      <c r="Z275" s="37"/>
      <c r="AA275" s="79"/>
      <c r="AT275" s="20" t="s">
        <v>490</v>
      </c>
      <c r="AU275" s="20" t="s">
        <v>129</v>
      </c>
    </row>
    <row r="276" spans="2:65" s="1" customFormat="1" ht="38.25" customHeight="1">
      <c r="B276" s="36"/>
      <c r="C276" s="163" t="s">
        <v>521</v>
      </c>
      <c r="D276" s="163" t="s">
        <v>151</v>
      </c>
      <c r="E276" s="164" t="s">
        <v>522</v>
      </c>
      <c r="F276" s="262" t="s">
        <v>523</v>
      </c>
      <c r="G276" s="262"/>
      <c r="H276" s="262"/>
      <c r="I276" s="262"/>
      <c r="J276" s="165" t="s">
        <v>218</v>
      </c>
      <c r="K276" s="166">
        <v>33.700000000000003</v>
      </c>
      <c r="L276" s="263">
        <v>0</v>
      </c>
      <c r="M276" s="264"/>
      <c r="N276" s="265">
        <f>ROUND(L276*K276,3)</f>
        <v>0</v>
      </c>
      <c r="O276" s="265"/>
      <c r="P276" s="265"/>
      <c r="Q276" s="265"/>
      <c r="R276" s="38"/>
      <c r="T276" s="168" t="s">
        <v>20</v>
      </c>
      <c r="U276" s="45" t="s">
        <v>44</v>
      </c>
      <c r="V276" s="37"/>
      <c r="W276" s="169">
        <f>V276*K276</f>
        <v>0</v>
      </c>
      <c r="X276" s="169">
        <v>0</v>
      </c>
      <c r="Y276" s="169">
        <f>X276*K276</f>
        <v>0</v>
      </c>
      <c r="Z276" s="169">
        <v>0</v>
      </c>
      <c r="AA276" s="170">
        <f>Z276*K276</f>
        <v>0</v>
      </c>
      <c r="AR276" s="20" t="s">
        <v>223</v>
      </c>
      <c r="AT276" s="20" t="s">
        <v>151</v>
      </c>
      <c r="AU276" s="20" t="s">
        <v>129</v>
      </c>
      <c r="AY276" s="20" t="s">
        <v>150</v>
      </c>
      <c r="BE276" s="106">
        <f>IF(U276="základná",N276,0)</f>
        <v>0</v>
      </c>
      <c r="BF276" s="106">
        <f>IF(U276="znížená",N276,0)</f>
        <v>0</v>
      </c>
      <c r="BG276" s="106">
        <f>IF(U276="zákl. prenesená",N276,0)</f>
        <v>0</v>
      </c>
      <c r="BH276" s="106">
        <f>IF(U276="zníž. prenesená",N276,0)</f>
        <v>0</v>
      </c>
      <c r="BI276" s="106">
        <f>IF(U276="nulová",N276,0)</f>
        <v>0</v>
      </c>
      <c r="BJ276" s="20" t="s">
        <v>129</v>
      </c>
      <c r="BK276" s="171">
        <f>ROUND(L276*K276,3)</f>
        <v>0</v>
      </c>
      <c r="BL276" s="20" t="s">
        <v>223</v>
      </c>
      <c r="BM276" s="20" t="s">
        <v>524</v>
      </c>
    </row>
    <row r="277" spans="2:65" s="10" customFormat="1" ht="16.5" customHeight="1">
      <c r="B277" s="176"/>
      <c r="C277" s="177"/>
      <c r="D277" s="177"/>
      <c r="E277" s="178" t="s">
        <v>20</v>
      </c>
      <c r="F277" s="270" t="s">
        <v>525</v>
      </c>
      <c r="G277" s="271"/>
      <c r="H277" s="271"/>
      <c r="I277" s="271"/>
      <c r="J277" s="177"/>
      <c r="K277" s="179">
        <v>33.700000000000003</v>
      </c>
      <c r="L277" s="177"/>
      <c r="M277" s="177"/>
      <c r="N277" s="177"/>
      <c r="O277" s="177"/>
      <c r="P277" s="177"/>
      <c r="Q277" s="177"/>
      <c r="R277" s="180"/>
      <c r="T277" s="181"/>
      <c r="U277" s="177"/>
      <c r="V277" s="177"/>
      <c r="W277" s="177"/>
      <c r="X277" s="177"/>
      <c r="Y277" s="177"/>
      <c r="Z277" s="177"/>
      <c r="AA277" s="182"/>
      <c r="AT277" s="183" t="s">
        <v>209</v>
      </c>
      <c r="AU277" s="183" t="s">
        <v>129</v>
      </c>
      <c r="AV277" s="10" t="s">
        <v>129</v>
      </c>
      <c r="AW277" s="10" t="s">
        <v>33</v>
      </c>
      <c r="AX277" s="10" t="s">
        <v>82</v>
      </c>
      <c r="AY277" s="183" t="s">
        <v>150</v>
      </c>
    </row>
    <row r="278" spans="2:65" s="1" customFormat="1" ht="16.5" customHeight="1">
      <c r="B278" s="36"/>
      <c r="C278" s="172" t="s">
        <v>526</v>
      </c>
      <c r="D278" s="172" t="s">
        <v>165</v>
      </c>
      <c r="E278" s="173" t="s">
        <v>388</v>
      </c>
      <c r="F278" s="266" t="s">
        <v>389</v>
      </c>
      <c r="G278" s="266"/>
      <c r="H278" s="266"/>
      <c r="I278" s="266"/>
      <c r="J278" s="174" t="s">
        <v>154</v>
      </c>
      <c r="K278" s="175">
        <v>6.86</v>
      </c>
      <c r="L278" s="267">
        <v>0</v>
      </c>
      <c r="M278" s="268"/>
      <c r="N278" s="269">
        <f>ROUND(L278*K278,3)</f>
        <v>0</v>
      </c>
      <c r="O278" s="265"/>
      <c r="P278" s="265"/>
      <c r="Q278" s="265"/>
      <c r="R278" s="38"/>
      <c r="T278" s="168" t="s">
        <v>20</v>
      </c>
      <c r="U278" s="45" t="s">
        <v>44</v>
      </c>
      <c r="V278" s="37"/>
      <c r="W278" s="169">
        <f>V278*K278</f>
        <v>0</v>
      </c>
      <c r="X278" s="169">
        <v>0.78</v>
      </c>
      <c r="Y278" s="169">
        <f>X278*K278</f>
        <v>5.3508000000000004</v>
      </c>
      <c r="Z278" s="169">
        <v>0</v>
      </c>
      <c r="AA278" s="170">
        <f>Z278*K278</f>
        <v>0</v>
      </c>
      <c r="AR278" s="20" t="s">
        <v>295</v>
      </c>
      <c r="AT278" s="20" t="s">
        <v>165</v>
      </c>
      <c r="AU278" s="20" t="s">
        <v>129</v>
      </c>
      <c r="AY278" s="20" t="s">
        <v>150</v>
      </c>
      <c r="BE278" s="106">
        <f>IF(U278="základná",N278,0)</f>
        <v>0</v>
      </c>
      <c r="BF278" s="106">
        <f>IF(U278="znížená",N278,0)</f>
        <v>0</v>
      </c>
      <c r="BG278" s="106">
        <f>IF(U278="zákl. prenesená",N278,0)</f>
        <v>0</v>
      </c>
      <c r="BH278" s="106">
        <f>IF(U278="zníž. prenesená",N278,0)</f>
        <v>0</v>
      </c>
      <c r="BI278" s="106">
        <f>IF(U278="nulová",N278,0)</f>
        <v>0</v>
      </c>
      <c r="BJ278" s="20" t="s">
        <v>129</v>
      </c>
      <c r="BK278" s="171">
        <f>ROUND(L278*K278,3)</f>
        <v>0</v>
      </c>
      <c r="BL278" s="20" t="s">
        <v>223</v>
      </c>
      <c r="BM278" s="20" t="s">
        <v>527</v>
      </c>
    </row>
    <row r="279" spans="2:65" s="10" customFormat="1" ht="16.5" customHeight="1">
      <c r="B279" s="176"/>
      <c r="C279" s="177"/>
      <c r="D279" s="177"/>
      <c r="E279" s="178" t="s">
        <v>20</v>
      </c>
      <c r="F279" s="270" t="s">
        <v>528</v>
      </c>
      <c r="G279" s="271"/>
      <c r="H279" s="271"/>
      <c r="I279" s="271"/>
      <c r="J279" s="177"/>
      <c r="K279" s="179">
        <v>6.86</v>
      </c>
      <c r="L279" s="177"/>
      <c r="M279" s="177"/>
      <c r="N279" s="177"/>
      <c r="O279" s="177"/>
      <c r="P279" s="177"/>
      <c r="Q279" s="177"/>
      <c r="R279" s="180"/>
      <c r="T279" s="181"/>
      <c r="U279" s="177"/>
      <c r="V279" s="177"/>
      <c r="W279" s="177"/>
      <c r="X279" s="177"/>
      <c r="Y279" s="177"/>
      <c r="Z279" s="177"/>
      <c r="AA279" s="182"/>
      <c r="AT279" s="183" t="s">
        <v>209</v>
      </c>
      <c r="AU279" s="183" t="s">
        <v>129</v>
      </c>
      <c r="AV279" s="10" t="s">
        <v>129</v>
      </c>
      <c r="AW279" s="10" t="s">
        <v>33</v>
      </c>
      <c r="AX279" s="10" t="s">
        <v>82</v>
      </c>
      <c r="AY279" s="183" t="s">
        <v>150</v>
      </c>
    </row>
    <row r="280" spans="2:65" s="1" customFormat="1" ht="16.5" customHeight="1">
      <c r="B280" s="36"/>
      <c r="C280" s="172" t="s">
        <v>529</v>
      </c>
      <c r="D280" s="172" t="s">
        <v>165</v>
      </c>
      <c r="E280" s="173" t="s">
        <v>530</v>
      </c>
      <c r="F280" s="266" t="s">
        <v>531</v>
      </c>
      <c r="G280" s="266"/>
      <c r="H280" s="266"/>
      <c r="I280" s="266"/>
      <c r="J280" s="174" t="s">
        <v>154</v>
      </c>
      <c r="K280" s="175">
        <v>1.3979999999999999</v>
      </c>
      <c r="L280" s="267">
        <v>0</v>
      </c>
      <c r="M280" s="268"/>
      <c r="N280" s="269">
        <f>ROUND(L280*K280,3)</f>
        <v>0</v>
      </c>
      <c r="O280" s="265"/>
      <c r="P280" s="265"/>
      <c r="Q280" s="265"/>
      <c r="R280" s="38"/>
      <c r="T280" s="168" t="s">
        <v>20</v>
      </c>
      <c r="U280" s="45" t="s">
        <v>44</v>
      </c>
      <c r="V280" s="37"/>
      <c r="W280" s="169">
        <f>V280*K280</f>
        <v>0</v>
      </c>
      <c r="X280" s="169">
        <v>0.97799999999999998</v>
      </c>
      <c r="Y280" s="169">
        <f>X280*K280</f>
        <v>1.3672439999999999</v>
      </c>
      <c r="Z280" s="169">
        <v>0</v>
      </c>
      <c r="AA280" s="170">
        <f>Z280*K280</f>
        <v>0</v>
      </c>
      <c r="AR280" s="20" t="s">
        <v>295</v>
      </c>
      <c r="AT280" s="20" t="s">
        <v>165</v>
      </c>
      <c r="AU280" s="20" t="s">
        <v>129</v>
      </c>
      <c r="AY280" s="20" t="s">
        <v>150</v>
      </c>
      <c r="BE280" s="106">
        <f>IF(U280="základná",N280,0)</f>
        <v>0</v>
      </c>
      <c r="BF280" s="106">
        <f>IF(U280="znížená",N280,0)</f>
        <v>0</v>
      </c>
      <c r="BG280" s="106">
        <f>IF(U280="zákl. prenesená",N280,0)</f>
        <v>0</v>
      </c>
      <c r="BH280" s="106">
        <f>IF(U280="zníž. prenesená",N280,0)</f>
        <v>0</v>
      </c>
      <c r="BI280" s="106">
        <f>IF(U280="nulová",N280,0)</f>
        <v>0</v>
      </c>
      <c r="BJ280" s="20" t="s">
        <v>129</v>
      </c>
      <c r="BK280" s="171">
        <f>ROUND(L280*K280,3)</f>
        <v>0</v>
      </c>
      <c r="BL280" s="20" t="s">
        <v>223</v>
      </c>
      <c r="BM280" s="20" t="s">
        <v>532</v>
      </c>
    </row>
    <row r="281" spans="2:65" s="10" customFormat="1" ht="16.5" customHeight="1">
      <c r="B281" s="176"/>
      <c r="C281" s="177"/>
      <c r="D281" s="177"/>
      <c r="E281" s="178" t="s">
        <v>20</v>
      </c>
      <c r="F281" s="270" t="s">
        <v>533</v>
      </c>
      <c r="G281" s="271"/>
      <c r="H281" s="271"/>
      <c r="I281" s="271"/>
      <c r="J281" s="177"/>
      <c r="K281" s="179">
        <v>1.3979999999999999</v>
      </c>
      <c r="L281" s="177"/>
      <c r="M281" s="177"/>
      <c r="N281" s="177"/>
      <c r="O281" s="177"/>
      <c r="P281" s="177"/>
      <c r="Q281" s="177"/>
      <c r="R281" s="180"/>
      <c r="T281" s="181"/>
      <c r="U281" s="177"/>
      <c r="V281" s="177"/>
      <c r="W281" s="177"/>
      <c r="X281" s="177"/>
      <c r="Y281" s="177"/>
      <c r="Z281" s="177"/>
      <c r="AA281" s="182"/>
      <c r="AT281" s="183" t="s">
        <v>209</v>
      </c>
      <c r="AU281" s="183" t="s">
        <v>129</v>
      </c>
      <c r="AV281" s="10" t="s">
        <v>129</v>
      </c>
      <c r="AW281" s="10" t="s">
        <v>33</v>
      </c>
      <c r="AX281" s="10" t="s">
        <v>82</v>
      </c>
      <c r="AY281" s="183" t="s">
        <v>150</v>
      </c>
    </row>
    <row r="282" spans="2:65" s="1" customFormat="1" ht="25.5" customHeight="1">
      <c r="B282" s="36"/>
      <c r="C282" s="163" t="s">
        <v>534</v>
      </c>
      <c r="D282" s="163" t="s">
        <v>151</v>
      </c>
      <c r="E282" s="164" t="s">
        <v>535</v>
      </c>
      <c r="F282" s="262" t="s">
        <v>536</v>
      </c>
      <c r="G282" s="262"/>
      <c r="H282" s="262"/>
      <c r="I282" s="262"/>
      <c r="J282" s="165" t="s">
        <v>218</v>
      </c>
      <c r="K282" s="166">
        <v>29.4</v>
      </c>
      <c r="L282" s="263">
        <v>0</v>
      </c>
      <c r="M282" s="264"/>
      <c r="N282" s="265">
        <f>ROUND(L282*K282,3)</f>
        <v>0</v>
      </c>
      <c r="O282" s="265"/>
      <c r="P282" s="265"/>
      <c r="Q282" s="265"/>
      <c r="R282" s="38"/>
      <c r="T282" s="168" t="s">
        <v>20</v>
      </c>
      <c r="U282" s="45" t="s">
        <v>44</v>
      </c>
      <c r="V282" s="37"/>
      <c r="W282" s="169">
        <f>V282*K282</f>
        <v>0</v>
      </c>
      <c r="X282" s="169">
        <v>1.5E-3</v>
      </c>
      <c r="Y282" s="169">
        <f>X282*K282</f>
        <v>4.41E-2</v>
      </c>
      <c r="Z282" s="169">
        <v>0</v>
      </c>
      <c r="AA282" s="170">
        <f>Z282*K282</f>
        <v>0</v>
      </c>
      <c r="AR282" s="20" t="s">
        <v>223</v>
      </c>
      <c r="AT282" s="20" t="s">
        <v>151</v>
      </c>
      <c r="AU282" s="20" t="s">
        <v>129</v>
      </c>
      <c r="AY282" s="20" t="s">
        <v>150</v>
      </c>
      <c r="BE282" s="106">
        <f>IF(U282="základná",N282,0)</f>
        <v>0</v>
      </c>
      <c r="BF282" s="106">
        <f>IF(U282="znížená",N282,0)</f>
        <v>0</v>
      </c>
      <c r="BG282" s="106">
        <f>IF(U282="zákl. prenesená",N282,0)</f>
        <v>0</v>
      </c>
      <c r="BH282" s="106">
        <f>IF(U282="zníž. prenesená",N282,0)</f>
        <v>0</v>
      </c>
      <c r="BI282" s="106">
        <f>IF(U282="nulová",N282,0)</f>
        <v>0</v>
      </c>
      <c r="BJ282" s="20" t="s">
        <v>129</v>
      </c>
      <c r="BK282" s="171">
        <f>ROUND(L282*K282,3)</f>
        <v>0</v>
      </c>
      <c r="BL282" s="20" t="s">
        <v>223</v>
      </c>
      <c r="BM282" s="20" t="s">
        <v>537</v>
      </c>
    </row>
    <row r="283" spans="2:65" s="10" customFormat="1" ht="25.5" customHeight="1">
      <c r="B283" s="176"/>
      <c r="C283" s="177"/>
      <c r="D283" s="177"/>
      <c r="E283" s="178" t="s">
        <v>20</v>
      </c>
      <c r="F283" s="270" t="s">
        <v>538</v>
      </c>
      <c r="G283" s="271"/>
      <c r="H283" s="271"/>
      <c r="I283" s="271"/>
      <c r="J283" s="177"/>
      <c r="K283" s="179">
        <v>29.4</v>
      </c>
      <c r="L283" s="177"/>
      <c r="M283" s="177"/>
      <c r="N283" s="177"/>
      <c r="O283" s="177"/>
      <c r="P283" s="177"/>
      <c r="Q283" s="177"/>
      <c r="R283" s="180"/>
      <c r="T283" s="181"/>
      <c r="U283" s="177"/>
      <c r="V283" s="177"/>
      <c r="W283" s="177"/>
      <c r="X283" s="177"/>
      <c r="Y283" s="177"/>
      <c r="Z283" s="177"/>
      <c r="AA283" s="182"/>
      <c r="AT283" s="183" t="s">
        <v>209</v>
      </c>
      <c r="AU283" s="183" t="s">
        <v>129</v>
      </c>
      <c r="AV283" s="10" t="s">
        <v>129</v>
      </c>
      <c r="AW283" s="10" t="s">
        <v>33</v>
      </c>
      <c r="AX283" s="10" t="s">
        <v>82</v>
      </c>
      <c r="AY283" s="183" t="s">
        <v>150</v>
      </c>
    </row>
    <row r="284" spans="2:65" s="1" customFormat="1" ht="38.25" customHeight="1">
      <c r="B284" s="36"/>
      <c r="C284" s="172" t="s">
        <v>539</v>
      </c>
      <c r="D284" s="172" t="s">
        <v>165</v>
      </c>
      <c r="E284" s="173" t="s">
        <v>540</v>
      </c>
      <c r="F284" s="266" t="s">
        <v>541</v>
      </c>
      <c r="G284" s="266"/>
      <c r="H284" s="266"/>
      <c r="I284" s="266"/>
      <c r="J284" s="174" t="s">
        <v>202</v>
      </c>
      <c r="K284" s="175">
        <v>2</v>
      </c>
      <c r="L284" s="267">
        <v>0</v>
      </c>
      <c r="M284" s="268"/>
      <c r="N284" s="269">
        <f t="shared" ref="N284:N290" si="25">ROUND(L284*K284,3)</f>
        <v>0</v>
      </c>
      <c r="O284" s="265"/>
      <c r="P284" s="265"/>
      <c r="Q284" s="265"/>
      <c r="R284" s="38"/>
      <c r="T284" s="168" t="s">
        <v>20</v>
      </c>
      <c r="U284" s="45" t="s">
        <v>44</v>
      </c>
      <c r="V284" s="37"/>
      <c r="W284" s="169">
        <f t="shared" ref="W284:W290" si="26">V284*K284</f>
        <v>0</v>
      </c>
      <c r="X284" s="169">
        <v>0.05</v>
      </c>
      <c r="Y284" s="169">
        <f t="shared" ref="Y284:Y290" si="27">X284*K284</f>
        <v>0.1</v>
      </c>
      <c r="Z284" s="169">
        <v>0</v>
      </c>
      <c r="AA284" s="170">
        <f t="shared" ref="AA284:AA290" si="28">Z284*K284</f>
        <v>0</v>
      </c>
      <c r="AR284" s="20" t="s">
        <v>295</v>
      </c>
      <c r="AT284" s="20" t="s">
        <v>165</v>
      </c>
      <c r="AU284" s="20" t="s">
        <v>129</v>
      </c>
      <c r="AY284" s="20" t="s">
        <v>150</v>
      </c>
      <c r="BE284" s="106">
        <f t="shared" ref="BE284:BE290" si="29">IF(U284="základná",N284,0)</f>
        <v>0</v>
      </c>
      <c r="BF284" s="106">
        <f t="shared" ref="BF284:BF290" si="30">IF(U284="znížená",N284,0)</f>
        <v>0</v>
      </c>
      <c r="BG284" s="106">
        <f t="shared" ref="BG284:BG290" si="31">IF(U284="zákl. prenesená",N284,0)</f>
        <v>0</v>
      </c>
      <c r="BH284" s="106">
        <f t="shared" ref="BH284:BH290" si="32">IF(U284="zníž. prenesená",N284,0)</f>
        <v>0</v>
      </c>
      <c r="BI284" s="106">
        <f t="shared" ref="BI284:BI290" si="33">IF(U284="nulová",N284,0)</f>
        <v>0</v>
      </c>
      <c r="BJ284" s="20" t="s">
        <v>129</v>
      </c>
      <c r="BK284" s="171">
        <f t="shared" ref="BK284:BK290" si="34">ROUND(L284*K284,3)</f>
        <v>0</v>
      </c>
      <c r="BL284" s="20" t="s">
        <v>223</v>
      </c>
      <c r="BM284" s="20" t="s">
        <v>542</v>
      </c>
    </row>
    <row r="285" spans="2:65" s="1" customFormat="1" ht="38.25" customHeight="1">
      <c r="B285" s="36"/>
      <c r="C285" s="172" t="s">
        <v>543</v>
      </c>
      <c r="D285" s="172" t="s">
        <v>165</v>
      </c>
      <c r="E285" s="173" t="s">
        <v>544</v>
      </c>
      <c r="F285" s="266" t="s">
        <v>545</v>
      </c>
      <c r="G285" s="266"/>
      <c r="H285" s="266"/>
      <c r="I285" s="266"/>
      <c r="J285" s="174" t="s">
        <v>202</v>
      </c>
      <c r="K285" s="175">
        <v>4</v>
      </c>
      <c r="L285" s="267">
        <v>0</v>
      </c>
      <c r="M285" s="268"/>
      <c r="N285" s="269">
        <f t="shared" si="25"/>
        <v>0</v>
      </c>
      <c r="O285" s="265"/>
      <c r="P285" s="265"/>
      <c r="Q285" s="265"/>
      <c r="R285" s="38"/>
      <c r="T285" s="168" t="s">
        <v>20</v>
      </c>
      <c r="U285" s="45" t="s">
        <v>44</v>
      </c>
      <c r="V285" s="37"/>
      <c r="W285" s="169">
        <f t="shared" si="26"/>
        <v>0</v>
      </c>
      <c r="X285" s="169">
        <v>2.5000000000000001E-2</v>
      </c>
      <c r="Y285" s="169">
        <f t="shared" si="27"/>
        <v>0.1</v>
      </c>
      <c r="Z285" s="169">
        <v>0</v>
      </c>
      <c r="AA285" s="170">
        <f t="shared" si="28"/>
        <v>0</v>
      </c>
      <c r="AR285" s="20" t="s">
        <v>295</v>
      </c>
      <c r="AT285" s="20" t="s">
        <v>165</v>
      </c>
      <c r="AU285" s="20" t="s">
        <v>129</v>
      </c>
      <c r="AY285" s="20" t="s">
        <v>150</v>
      </c>
      <c r="BE285" s="106">
        <f t="shared" si="29"/>
        <v>0</v>
      </c>
      <c r="BF285" s="106">
        <f t="shared" si="30"/>
        <v>0</v>
      </c>
      <c r="BG285" s="106">
        <f t="shared" si="31"/>
        <v>0</v>
      </c>
      <c r="BH285" s="106">
        <f t="shared" si="32"/>
        <v>0</v>
      </c>
      <c r="BI285" s="106">
        <f t="shared" si="33"/>
        <v>0</v>
      </c>
      <c r="BJ285" s="20" t="s">
        <v>129</v>
      </c>
      <c r="BK285" s="171">
        <f t="shared" si="34"/>
        <v>0</v>
      </c>
      <c r="BL285" s="20" t="s">
        <v>223</v>
      </c>
      <c r="BM285" s="20" t="s">
        <v>546</v>
      </c>
    </row>
    <row r="286" spans="2:65" s="1" customFormat="1" ht="38.25" customHeight="1">
      <c r="B286" s="36"/>
      <c r="C286" s="172" t="s">
        <v>547</v>
      </c>
      <c r="D286" s="172" t="s">
        <v>165</v>
      </c>
      <c r="E286" s="173" t="s">
        <v>548</v>
      </c>
      <c r="F286" s="266" t="s">
        <v>549</v>
      </c>
      <c r="G286" s="266"/>
      <c r="H286" s="266"/>
      <c r="I286" s="266"/>
      <c r="J286" s="174" t="s">
        <v>202</v>
      </c>
      <c r="K286" s="175">
        <v>2</v>
      </c>
      <c r="L286" s="267">
        <v>0</v>
      </c>
      <c r="M286" s="268"/>
      <c r="N286" s="269">
        <f t="shared" si="25"/>
        <v>0</v>
      </c>
      <c r="O286" s="265"/>
      <c r="P286" s="265"/>
      <c r="Q286" s="265"/>
      <c r="R286" s="38"/>
      <c r="T286" s="168" t="s">
        <v>20</v>
      </c>
      <c r="U286" s="45" t="s">
        <v>44</v>
      </c>
      <c r="V286" s="37"/>
      <c r="W286" s="169">
        <f t="shared" si="26"/>
        <v>0</v>
      </c>
      <c r="X286" s="169">
        <v>0.03</v>
      </c>
      <c r="Y286" s="169">
        <f t="shared" si="27"/>
        <v>0.06</v>
      </c>
      <c r="Z286" s="169">
        <v>0</v>
      </c>
      <c r="AA286" s="170">
        <f t="shared" si="28"/>
        <v>0</v>
      </c>
      <c r="AR286" s="20" t="s">
        <v>295</v>
      </c>
      <c r="AT286" s="20" t="s">
        <v>165</v>
      </c>
      <c r="AU286" s="20" t="s">
        <v>129</v>
      </c>
      <c r="AY286" s="20" t="s">
        <v>150</v>
      </c>
      <c r="BE286" s="106">
        <f t="shared" si="29"/>
        <v>0</v>
      </c>
      <c r="BF286" s="106">
        <f t="shared" si="30"/>
        <v>0</v>
      </c>
      <c r="BG286" s="106">
        <f t="shared" si="31"/>
        <v>0</v>
      </c>
      <c r="BH286" s="106">
        <f t="shared" si="32"/>
        <v>0</v>
      </c>
      <c r="BI286" s="106">
        <f t="shared" si="33"/>
        <v>0</v>
      </c>
      <c r="BJ286" s="20" t="s">
        <v>129</v>
      </c>
      <c r="BK286" s="171">
        <f t="shared" si="34"/>
        <v>0</v>
      </c>
      <c r="BL286" s="20" t="s">
        <v>223</v>
      </c>
      <c r="BM286" s="20" t="s">
        <v>550</v>
      </c>
    </row>
    <row r="287" spans="2:65" s="1" customFormat="1" ht="38.25" customHeight="1">
      <c r="B287" s="36"/>
      <c r="C287" s="172" t="s">
        <v>551</v>
      </c>
      <c r="D287" s="172" t="s">
        <v>165</v>
      </c>
      <c r="E287" s="173" t="s">
        <v>552</v>
      </c>
      <c r="F287" s="266" t="s">
        <v>553</v>
      </c>
      <c r="G287" s="266"/>
      <c r="H287" s="266"/>
      <c r="I287" s="266"/>
      <c r="J287" s="174" t="s">
        <v>202</v>
      </c>
      <c r="K287" s="175">
        <v>1</v>
      </c>
      <c r="L287" s="267">
        <v>0</v>
      </c>
      <c r="M287" s="268"/>
      <c r="N287" s="269">
        <f t="shared" si="25"/>
        <v>0</v>
      </c>
      <c r="O287" s="265"/>
      <c r="P287" s="265"/>
      <c r="Q287" s="265"/>
      <c r="R287" s="38"/>
      <c r="T287" s="168" t="s">
        <v>20</v>
      </c>
      <c r="U287" s="45" t="s">
        <v>44</v>
      </c>
      <c r="V287" s="37"/>
      <c r="W287" s="169">
        <f t="shared" si="26"/>
        <v>0</v>
      </c>
      <c r="X287" s="169">
        <v>2.5000000000000001E-2</v>
      </c>
      <c r="Y287" s="169">
        <f t="shared" si="27"/>
        <v>2.5000000000000001E-2</v>
      </c>
      <c r="Z287" s="169">
        <v>0</v>
      </c>
      <c r="AA287" s="170">
        <f t="shared" si="28"/>
        <v>0</v>
      </c>
      <c r="AR287" s="20" t="s">
        <v>295</v>
      </c>
      <c r="AT287" s="20" t="s">
        <v>165</v>
      </c>
      <c r="AU287" s="20" t="s">
        <v>129</v>
      </c>
      <c r="AY287" s="20" t="s">
        <v>150</v>
      </c>
      <c r="BE287" s="106">
        <f t="shared" si="29"/>
        <v>0</v>
      </c>
      <c r="BF287" s="106">
        <f t="shared" si="30"/>
        <v>0</v>
      </c>
      <c r="BG287" s="106">
        <f t="shared" si="31"/>
        <v>0</v>
      </c>
      <c r="BH287" s="106">
        <f t="shared" si="32"/>
        <v>0</v>
      </c>
      <c r="BI287" s="106">
        <f t="shared" si="33"/>
        <v>0</v>
      </c>
      <c r="BJ287" s="20" t="s">
        <v>129</v>
      </c>
      <c r="BK287" s="171">
        <f t="shared" si="34"/>
        <v>0</v>
      </c>
      <c r="BL287" s="20" t="s">
        <v>223</v>
      </c>
      <c r="BM287" s="20" t="s">
        <v>554</v>
      </c>
    </row>
    <row r="288" spans="2:65" s="1" customFormat="1" ht="38.25" customHeight="1">
      <c r="B288" s="36"/>
      <c r="C288" s="172" t="s">
        <v>555</v>
      </c>
      <c r="D288" s="172" t="s">
        <v>165</v>
      </c>
      <c r="E288" s="173" t="s">
        <v>556</v>
      </c>
      <c r="F288" s="266" t="s">
        <v>557</v>
      </c>
      <c r="G288" s="266"/>
      <c r="H288" s="266"/>
      <c r="I288" s="266"/>
      <c r="J288" s="174" t="s">
        <v>202</v>
      </c>
      <c r="K288" s="175">
        <v>1</v>
      </c>
      <c r="L288" s="267">
        <v>0</v>
      </c>
      <c r="M288" s="268"/>
      <c r="N288" s="269">
        <f t="shared" si="25"/>
        <v>0</v>
      </c>
      <c r="O288" s="265"/>
      <c r="P288" s="265"/>
      <c r="Q288" s="265"/>
      <c r="R288" s="38"/>
      <c r="T288" s="168" t="s">
        <v>20</v>
      </c>
      <c r="U288" s="45" t="s">
        <v>44</v>
      </c>
      <c r="V288" s="37"/>
      <c r="W288" s="169">
        <f t="shared" si="26"/>
        <v>0</v>
      </c>
      <c r="X288" s="169">
        <v>0.03</v>
      </c>
      <c r="Y288" s="169">
        <f t="shared" si="27"/>
        <v>0.03</v>
      </c>
      <c r="Z288" s="169">
        <v>0</v>
      </c>
      <c r="AA288" s="170">
        <f t="shared" si="28"/>
        <v>0</v>
      </c>
      <c r="AR288" s="20" t="s">
        <v>295</v>
      </c>
      <c r="AT288" s="20" t="s">
        <v>165</v>
      </c>
      <c r="AU288" s="20" t="s">
        <v>129</v>
      </c>
      <c r="AY288" s="20" t="s">
        <v>150</v>
      </c>
      <c r="BE288" s="106">
        <f t="shared" si="29"/>
        <v>0</v>
      </c>
      <c r="BF288" s="106">
        <f t="shared" si="30"/>
        <v>0</v>
      </c>
      <c r="BG288" s="106">
        <f t="shared" si="31"/>
        <v>0</v>
      </c>
      <c r="BH288" s="106">
        <f t="shared" si="32"/>
        <v>0</v>
      </c>
      <c r="BI288" s="106">
        <f t="shared" si="33"/>
        <v>0</v>
      </c>
      <c r="BJ288" s="20" t="s">
        <v>129</v>
      </c>
      <c r="BK288" s="171">
        <f t="shared" si="34"/>
        <v>0</v>
      </c>
      <c r="BL288" s="20" t="s">
        <v>223</v>
      </c>
      <c r="BM288" s="20" t="s">
        <v>558</v>
      </c>
    </row>
    <row r="289" spans="2:65" s="1" customFormat="1" ht="38.25" customHeight="1">
      <c r="B289" s="36"/>
      <c r="C289" s="172" t="s">
        <v>559</v>
      </c>
      <c r="D289" s="172" t="s">
        <v>165</v>
      </c>
      <c r="E289" s="173" t="s">
        <v>560</v>
      </c>
      <c r="F289" s="266" t="s">
        <v>561</v>
      </c>
      <c r="G289" s="266"/>
      <c r="H289" s="266"/>
      <c r="I289" s="266"/>
      <c r="J289" s="174" t="s">
        <v>202</v>
      </c>
      <c r="K289" s="175">
        <v>2</v>
      </c>
      <c r="L289" s="267">
        <v>0</v>
      </c>
      <c r="M289" s="268"/>
      <c r="N289" s="269">
        <f t="shared" si="25"/>
        <v>0</v>
      </c>
      <c r="O289" s="265"/>
      <c r="P289" s="265"/>
      <c r="Q289" s="265"/>
      <c r="R289" s="38"/>
      <c r="T289" s="168" t="s">
        <v>20</v>
      </c>
      <c r="U289" s="45" t="s">
        <v>44</v>
      </c>
      <c r="V289" s="37"/>
      <c r="W289" s="169">
        <f t="shared" si="26"/>
        <v>0</v>
      </c>
      <c r="X289" s="169">
        <v>2.5000000000000001E-2</v>
      </c>
      <c r="Y289" s="169">
        <f t="shared" si="27"/>
        <v>0.05</v>
      </c>
      <c r="Z289" s="169">
        <v>0</v>
      </c>
      <c r="AA289" s="170">
        <f t="shared" si="28"/>
        <v>0</v>
      </c>
      <c r="AR289" s="20" t="s">
        <v>295</v>
      </c>
      <c r="AT289" s="20" t="s">
        <v>165</v>
      </c>
      <c r="AU289" s="20" t="s">
        <v>129</v>
      </c>
      <c r="AY289" s="20" t="s">
        <v>150</v>
      </c>
      <c r="BE289" s="106">
        <f t="shared" si="29"/>
        <v>0</v>
      </c>
      <c r="BF289" s="106">
        <f t="shared" si="30"/>
        <v>0</v>
      </c>
      <c r="BG289" s="106">
        <f t="shared" si="31"/>
        <v>0</v>
      </c>
      <c r="BH289" s="106">
        <f t="shared" si="32"/>
        <v>0</v>
      </c>
      <c r="BI289" s="106">
        <f t="shared" si="33"/>
        <v>0</v>
      </c>
      <c r="BJ289" s="20" t="s">
        <v>129</v>
      </c>
      <c r="BK289" s="171">
        <f t="shared" si="34"/>
        <v>0</v>
      </c>
      <c r="BL289" s="20" t="s">
        <v>223</v>
      </c>
      <c r="BM289" s="20" t="s">
        <v>562</v>
      </c>
    </row>
    <row r="290" spans="2:65" s="1" customFormat="1" ht="16.5" customHeight="1">
      <c r="B290" s="36"/>
      <c r="C290" s="163" t="s">
        <v>563</v>
      </c>
      <c r="D290" s="163" t="s">
        <v>151</v>
      </c>
      <c r="E290" s="164" t="s">
        <v>564</v>
      </c>
      <c r="F290" s="262" t="s">
        <v>565</v>
      </c>
      <c r="G290" s="262"/>
      <c r="H290" s="262"/>
      <c r="I290" s="262"/>
      <c r="J290" s="165" t="s">
        <v>218</v>
      </c>
      <c r="K290" s="166">
        <v>6.4</v>
      </c>
      <c r="L290" s="263">
        <v>0</v>
      </c>
      <c r="M290" s="264"/>
      <c r="N290" s="265">
        <f t="shared" si="25"/>
        <v>0</v>
      </c>
      <c r="O290" s="265"/>
      <c r="P290" s="265"/>
      <c r="Q290" s="265"/>
      <c r="R290" s="38"/>
      <c r="T290" s="168" t="s">
        <v>20</v>
      </c>
      <c r="U290" s="45" t="s">
        <v>44</v>
      </c>
      <c r="V290" s="37"/>
      <c r="W290" s="169">
        <f t="shared" si="26"/>
        <v>0</v>
      </c>
      <c r="X290" s="169">
        <v>1.5E-3</v>
      </c>
      <c r="Y290" s="169">
        <f t="shared" si="27"/>
        <v>9.6000000000000009E-3</v>
      </c>
      <c r="Z290" s="169">
        <v>0</v>
      </c>
      <c r="AA290" s="170">
        <f t="shared" si="28"/>
        <v>0</v>
      </c>
      <c r="AR290" s="20" t="s">
        <v>223</v>
      </c>
      <c r="AT290" s="20" t="s">
        <v>151</v>
      </c>
      <c r="AU290" s="20" t="s">
        <v>129</v>
      </c>
      <c r="AY290" s="20" t="s">
        <v>150</v>
      </c>
      <c r="BE290" s="106">
        <f t="shared" si="29"/>
        <v>0</v>
      </c>
      <c r="BF290" s="106">
        <f t="shared" si="30"/>
        <v>0</v>
      </c>
      <c r="BG290" s="106">
        <f t="shared" si="31"/>
        <v>0</v>
      </c>
      <c r="BH290" s="106">
        <f t="shared" si="32"/>
        <v>0</v>
      </c>
      <c r="BI290" s="106">
        <f t="shared" si="33"/>
        <v>0</v>
      </c>
      <c r="BJ290" s="20" t="s">
        <v>129</v>
      </c>
      <c r="BK290" s="171">
        <f t="shared" si="34"/>
        <v>0</v>
      </c>
      <c r="BL290" s="20" t="s">
        <v>223</v>
      </c>
      <c r="BM290" s="20" t="s">
        <v>566</v>
      </c>
    </row>
    <row r="291" spans="2:65" s="10" customFormat="1" ht="16.5" customHeight="1">
      <c r="B291" s="176"/>
      <c r="C291" s="177"/>
      <c r="D291" s="177"/>
      <c r="E291" s="178" t="s">
        <v>20</v>
      </c>
      <c r="F291" s="270" t="s">
        <v>567</v>
      </c>
      <c r="G291" s="271"/>
      <c r="H291" s="271"/>
      <c r="I291" s="271"/>
      <c r="J291" s="177"/>
      <c r="K291" s="179">
        <v>6.4</v>
      </c>
      <c r="L291" s="177"/>
      <c r="M291" s="177"/>
      <c r="N291" s="177"/>
      <c r="O291" s="177"/>
      <c r="P291" s="177"/>
      <c r="Q291" s="177"/>
      <c r="R291" s="180"/>
      <c r="T291" s="181"/>
      <c r="U291" s="177"/>
      <c r="V291" s="177"/>
      <c r="W291" s="177"/>
      <c r="X291" s="177"/>
      <c r="Y291" s="177"/>
      <c r="Z291" s="177"/>
      <c r="AA291" s="182"/>
      <c r="AT291" s="183" t="s">
        <v>209</v>
      </c>
      <c r="AU291" s="183" t="s">
        <v>129</v>
      </c>
      <c r="AV291" s="10" t="s">
        <v>129</v>
      </c>
      <c r="AW291" s="10" t="s">
        <v>33</v>
      </c>
      <c r="AX291" s="10" t="s">
        <v>82</v>
      </c>
      <c r="AY291" s="183" t="s">
        <v>150</v>
      </c>
    </row>
    <row r="292" spans="2:65" s="1" customFormat="1" ht="25.5" customHeight="1">
      <c r="B292" s="36"/>
      <c r="C292" s="172" t="s">
        <v>568</v>
      </c>
      <c r="D292" s="172" t="s">
        <v>165</v>
      </c>
      <c r="E292" s="173" t="s">
        <v>569</v>
      </c>
      <c r="F292" s="266" t="s">
        <v>570</v>
      </c>
      <c r="G292" s="266"/>
      <c r="H292" s="266"/>
      <c r="I292" s="266"/>
      <c r="J292" s="174" t="s">
        <v>218</v>
      </c>
      <c r="K292" s="175">
        <v>6.4</v>
      </c>
      <c r="L292" s="267">
        <v>0</v>
      </c>
      <c r="M292" s="268"/>
      <c r="N292" s="269">
        <f>ROUND(L292*K292,3)</f>
        <v>0</v>
      </c>
      <c r="O292" s="265"/>
      <c r="P292" s="265"/>
      <c r="Q292" s="265"/>
      <c r="R292" s="38"/>
      <c r="T292" s="168" t="s">
        <v>20</v>
      </c>
      <c r="U292" s="45" t="s">
        <v>44</v>
      </c>
      <c r="V292" s="37"/>
      <c r="W292" s="169">
        <f>V292*K292</f>
        <v>0</v>
      </c>
      <c r="X292" s="169">
        <v>0.01</v>
      </c>
      <c r="Y292" s="169">
        <f>X292*K292</f>
        <v>6.4000000000000001E-2</v>
      </c>
      <c r="Z292" s="169">
        <v>0</v>
      </c>
      <c r="AA292" s="170">
        <f>Z292*K292</f>
        <v>0</v>
      </c>
      <c r="AR292" s="20" t="s">
        <v>295</v>
      </c>
      <c r="AT292" s="20" t="s">
        <v>165</v>
      </c>
      <c r="AU292" s="20" t="s">
        <v>129</v>
      </c>
      <c r="AY292" s="20" t="s">
        <v>150</v>
      </c>
      <c r="BE292" s="106">
        <f>IF(U292="základná",N292,0)</f>
        <v>0</v>
      </c>
      <c r="BF292" s="106">
        <f>IF(U292="znížená",N292,0)</f>
        <v>0</v>
      </c>
      <c r="BG292" s="106">
        <f>IF(U292="zákl. prenesená",N292,0)</f>
        <v>0</v>
      </c>
      <c r="BH292" s="106">
        <f>IF(U292="zníž. prenesená",N292,0)</f>
        <v>0</v>
      </c>
      <c r="BI292" s="106">
        <f>IF(U292="nulová",N292,0)</f>
        <v>0</v>
      </c>
      <c r="BJ292" s="20" t="s">
        <v>129</v>
      </c>
      <c r="BK292" s="171">
        <f>ROUND(L292*K292,3)</f>
        <v>0</v>
      </c>
      <c r="BL292" s="20" t="s">
        <v>223</v>
      </c>
      <c r="BM292" s="20" t="s">
        <v>571</v>
      </c>
    </row>
    <row r="293" spans="2:65" s="1" customFormat="1" ht="38.25" customHeight="1">
      <c r="B293" s="36"/>
      <c r="C293" s="163" t="s">
        <v>572</v>
      </c>
      <c r="D293" s="163" t="s">
        <v>151</v>
      </c>
      <c r="E293" s="164" t="s">
        <v>573</v>
      </c>
      <c r="F293" s="262" t="s">
        <v>574</v>
      </c>
      <c r="G293" s="262"/>
      <c r="H293" s="262"/>
      <c r="I293" s="262"/>
      <c r="J293" s="165" t="s">
        <v>218</v>
      </c>
      <c r="K293" s="166">
        <v>37.520000000000003</v>
      </c>
      <c r="L293" s="263">
        <v>0</v>
      </c>
      <c r="M293" s="264"/>
      <c r="N293" s="265">
        <f>ROUND(L293*K293,3)</f>
        <v>0</v>
      </c>
      <c r="O293" s="265"/>
      <c r="P293" s="265"/>
      <c r="Q293" s="265"/>
      <c r="R293" s="38"/>
      <c r="T293" s="168" t="s">
        <v>20</v>
      </c>
      <c r="U293" s="45" t="s">
        <v>44</v>
      </c>
      <c r="V293" s="37"/>
      <c r="W293" s="169">
        <f>V293*K293</f>
        <v>0</v>
      </c>
      <c r="X293" s="169">
        <v>1.5E-3</v>
      </c>
      <c r="Y293" s="169">
        <f>X293*K293</f>
        <v>5.6280000000000004E-2</v>
      </c>
      <c r="Z293" s="169">
        <v>0</v>
      </c>
      <c r="AA293" s="170">
        <f>Z293*K293</f>
        <v>0</v>
      </c>
      <c r="AR293" s="20" t="s">
        <v>223</v>
      </c>
      <c r="AT293" s="20" t="s">
        <v>151</v>
      </c>
      <c r="AU293" s="20" t="s">
        <v>129</v>
      </c>
      <c r="AY293" s="20" t="s">
        <v>150</v>
      </c>
      <c r="BE293" s="106">
        <f>IF(U293="základná",N293,0)</f>
        <v>0</v>
      </c>
      <c r="BF293" s="106">
        <f>IF(U293="znížená",N293,0)</f>
        <v>0</v>
      </c>
      <c r="BG293" s="106">
        <f>IF(U293="zákl. prenesená",N293,0)</f>
        <v>0</v>
      </c>
      <c r="BH293" s="106">
        <f>IF(U293="zníž. prenesená",N293,0)</f>
        <v>0</v>
      </c>
      <c r="BI293" s="106">
        <f>IF(U293="nulová",N293,0)</f>
        <v>0</v>
      </c>
      <c r="BJ293" s="20" t="s">
        <v>129</v>
      </c>
      <c r="BK293" s="171">
        <f>ROUND(L293*K293,3)</f>
        <v>0</v>
      </c>
      <c r="BL293" s="20" t="s">
        <v>223</v>
      </c>
      <c r="BM293" s="20" t="s">
        <v>575</v>
      </c>
    </row>
    <row r="294" spans="2:65" s="10" customFormat="1" ht="25.5" customHeight="1">
      <c r="B294" s="176"/>
      <c r="C294" s="177"/>
      <c r="D294" s="177"/>
      <c r="E294" s="178" t="s">
        <v>20</v>
      </c>
      <c r="F294" s="270" t="s">
        <v>576</v>
      </c>
      <c r="G294" s="271"/>
      <c r="H294" s="271"/>
      <c r="I294" s="271"/>
      <c r="J294" s="177"/>
      <c r="K294" s="179">
        <v>37.520000000000003</v>
      </c>
      <c r="L294" s="177"/>
      <c r="M294" s="177"/>
      <c r="N294" s="177"/>
      <c r="O294" s="177"/>
      <c r="P294" s="177"/>
      <c r="Q294" s="177"/>
      <c r="R294" s="180"/>
      <c r="T294" s="181"/>
      <c r="U294" s="177"/>
      <c r="V294" s="177"/>
      <c r="W294" s="177"/>
      <c r="X294" s="177"/>
      <c r="Y294" s="177"/>
      <c r="Z294" s="177"/>
      <c r="AA294" s="182"/>
      <c r="AT294" s="183" t="s">
        <v>209</v>
      </c>
      <c r="AU294" s="183" t="s">
        <v>129</v>
      </c>
      <c r="AV294" s="10" t="s">
        <v>129</v>
      </c>
      <c r="AW294" s="10" t="s">
        <v>33</v>
      </c>
      <c r="AX294" s="10" t="s">
        <v>82</v>
      </c>
      <c r="AY294" s="183" t="s">
        <v>150</v>
      </c>
    </row>
    <row r="295" spans="2:65" s="1" customFormat="1" ht="38.25" customHeight="1">
      <c r="B295" s="36"/>
      <c r="C295" s="172" t="s">
        <v>577</v>
      </c>
      <c r="D295" s="172" t="s">
        <v>165</v>
      </c>
      <c r="E295" s="173" t="s">
        <v>578</v>
      </c>
      <c r="F295" s="266" t="s">
        <v>579</v>
      </c>
      <c r="G295" s="266"/>
      <c r="H295" s="266"/>
      <c r="I295" s="266"/>
      <c r="J295" s="174" t="s">
        <v>202</v>
      </c>
      <c r="K295" s="175">
        <v>1</v>
      </c>
      <c r="L295" s="267">
        <v>0</v>
      </c>
      <c r="M295" s="268"/>
      <c r="N295" s="269">
        <f t="shared" ref="N295:N302" si="35">ROUND(L295*K295,3)</f>
        <v>0</v>
      </c>
      <c r="O295" s="265"/>
      <c r="P295" s="265"/>
      <c r="Q295" s="265"/>
      <c r="R295" s="38"/>
      <c r="T295" s="168" t="s">
        <v>20</v>
      </c>
      <c r="U295" s="45" t="s">
        <v>44</v>
      </c>
      <c r="V295" s="37"/>
      <c r="W295" s="169">
        <f t="shared" ref="W295:W302" si="36">V295*K295</f>
        <v>0</v>
      </c>
      <c r="X295" s="169">
        <v>0.12</v>
      </c>
      <c r="Y295" s="169">
        <f t="shared" ref="Y295:Y302" si="37">X295*K295</f>
        <v>0.12</v>
      </c>
      <c r="Z295" s="169">
        <v>0</v>
      </c>
      <c r="AA295" s="170">
        <f t="shared" ref="AA295:AA302" si="38">Z295*K295</f>
        <v>0</v>
      </c>
      <c r="AR295" s="20" t="s">
        <v>295</v>
      </c>
      <c r="AT295" s="20" t="s">
        <v>165</v>
      </c>
      <c r="AU295" s="20" t="s">
        <v>129</v>
      </c>
      <c r="AY295" s="20" t="s">
        <v>150</v>
      </c>
      <c r="BE295" s="106">
        <f t="shared" ref="BE295:BE302" si="39">IF(U295="základná",N295,0)</f>
        <v>0</v>
      </c>
      <c r="BF295" s="106">
        <f t="shared" ref="BF295:BF302" si="40">IF(U295="znížená",N295,0)</f>
        <v>0</v>
      </c>
      <c r="BG295" s="106">
        <f t="shared" ref="BG295:BG302" si="41">IF(U295="zákl. prenesená",N295,0)</f>
        <v>0</v>
      </c>
      <c r="BH295" s="106">
        <f t="shared" ref="BH295:BH302" si="42">IF(U295="zníž. prenesená",N295,0)</f>
        <v>0</v>
      </c>
      <c r="BI295" s="106">
        <f t="shared" ref="BI295:BI302" si="43">IF(U295="nulová",N295,0)</f>
        <v>0</v>
      </c>
      <c r="BJ295" s="20" t="s">
        <v>129</v>
      </c>
      <c r="BK295" s="171">
        <f t="shared" ref="BK295:BK302" si="44">ROUND(L295*K295,3)</f>
        <v>0</v>
      </c>
      <c r="BL295" s="20" t="s">
        <v>223</v>
      </c>
      <c r="BM295" s="20" t="s">
        <v>580</v>
      </c>
    </row>
    <row r="296" spans="2:65" s="1" customFormat="1" ht="38.25" customHeight="1">
      <c r="B296" s="36"/>
      <c r="C296" s="172" t="s">
        <v>581</v>
      </c>
      <c r="D296" s="172" t="s">
        <v>165</v>
      </c>
      <c r="E296" s="173" t="s">
        <v>582</v>
      </c>
      <c r="F296" s="266" t="s">
        <v>583</v>
      </c>
      <c r="G296" s="266"/>
      <c r="H296" s="266"/>
      <c r="I296" s="266"/>
      <c r="J296" s="174" t="s">
        <v>202</v>
      </c>
      <c r="K296" s="175">
        <v>1</v>
      </c>
      <c r="L296" s="267">
        <v>0</v>
      </c>
      <c r="M296" s="268"/>
      <c r="N296" s="269">
        <f t="shared" si="35"/>
        <v>0</v>
      </c>
      <c r="O296" s="265"/>
      <c r="P296" s="265"/>
      <c r="Q296" s="265"/>
      <c r="R296" s="38"/>
      <c r="T296" s="168" t="s">
        <v>20</v>
      </c>
      <c r="U296" s="45" t="s">
        <v>44</v>
      </c>
      <c r="V296" s="37"/>
      <c r="W296" s="169">
        <f t="shared" si="36"/>
        <v>0</v>
      </c>
      <c r="X296" s="169">
        <v>0.09</v>
      </c>
      <c r="Y296" s="169">
        <f t="shared" si="37"/>
        <v>0.09</v>
      </c>
      <c r="Z296" s="169">
        <v>0</v>
      </c>
      <c r="AA296" s="170">
        <f t="shared" si="38"/>
        <v>0</v>
      </c>
      <c r="AR296" s="20" t="s">
        <v>295</v>
      </c>
      <c r="AT296" s="20" t="s">
        <v>165</v>
      </c>
      <c r="AU296" s="20" t="s">
        <v>129</v>
      </c>
      <c r="AY296" s="20" t="s">
        <v>150</v>
      </c>
      <c r="BE296" s="106">
        <f t="shared" si="39"/>
        <v>0</v>
      </c>
      <c r="BF296" s="106">
        <f t="shared" si="40"/>
        <v>0</v>
      </c>
      <c r="BG296" s="106">
        <f t="shared" si="41"/>
        <v>0</v>
      </c>
      <c r="BH296" s="106">
        <f t="shared" si="42"/>
        <v>0</v>
      </c>
      <c r="BI296" s="106">
        <f t="shared" si="43"/>
        <v>0</v>
      </c>
      <c r="BJ296" s="20" t="s">
        <v>129</v>
      </c>
      <c r="BK296" s="171">
        <f t="shared" si="44"/>
        <v>0</v>
      </c>
      <c r="BL296" s="20" t="s">
        <v>223</v>
      </c>
      <c r="BM296" s="20" t="s">
        <v>584</v>
      </c>
    </row>
    <row r="297" spans="2:65" s="1" customFormat="1" ht="38.25" customHeight="1">
      <c r="B297" s="36"/>
      <c r="C297" s="172" t="s">
        <v>585</v>
      </c>
      <c r="D297" s="172" t="s">
        <v>165</v>
      </c>
      <c r="E297" s="173" t="s">
        <v>586</v>
      </c>
      <c r="F297" s="266" t="s">
        <v>587</v>
      </c>
      <c r="G297" s="266"/>
      <c r="H297" s="266"/>
      <c r="I297" s="266"/>
      <c r="J297" s="174" t="s">
        <v>202</v>
      </c>
      <c r="K297" s="175">
        <v>1</v>
      </c>
      <c r="L297" s="267">
        <v>0</v>
      </c>
      <c r="M297" s="268"/>
      <c r="N297" s="269">
        <f t="shared" si="35"/>
        <v>0</v>
      </c>
      <c r="O297" s="265"/>
      <c r="P297" s="265"/>
      <c r="Q297" s="265"/>
      <c r="R297" s="38"/>
      <c r="T297" s="168" t="s">
        <v>20</v>
      </c>
      <c r="U297" s="45" t="s">
        <v>44</v>
      </c>
      <c r="V297" s="37"/>
      <c r="W297" s="169">
        <f t="shared" si="36"/>
        <v>0</v>
      </c>
      <c r="X297" s="169">
        <v>8.5000000000000006E-2</v>
      </c>
      <c r="Y297" s="169">
        <f t="shared" si="37"/>
        <v>8.5000000000000006E-2</v>
      </c>
      <c r="Z297" s="169">
        <v>0</v>
      </c>
      <c r="AA297" s="170">
        <f t="shared" si="38"/>
        <v>0</v>
      </c>
      <c r="AR297" s="20" t="s">
        <v>295</v>
      </c>
      <c r="AT297" s="20" t="s">
        <v>165</v>
      </c>
      <c r="AU297" s="20" t="s">
        <v>129</v>
      </c>
      <c r="AY297" s="20" t="s">
        <v>150</v>
      </c>
      <c r="BE297" s="106">
        <f t="shared" si="39"/>
        <v>0</v>
      </c>
      <c r="BF297" s="106">
        <f t="shared" si="40"/>
        <v>0</v>
      </c>
      <c r="BG297" s="106">
        <f t="shared" si="41"/>
        <v>0</v>
      </c>
      <c r="BH297" s="106">
        <f t="shared" si="42"/>
        <v>0</v>
      </c>
      <c r="BI297" s="106">
        <f t="shared" si="43"/>
        <v>0</v>
      </c>
      <c r="BJ297" s="20" t="s">
        <v>129</v>
      </c>
      <c r="BK297" s="171">
        <f t="shared" si="44"/>
        <v>0</v>
      </c>
      <c r="BL297" s="20" t="s">
        <v>223</v>
      </c>
      <c r="BM297" s="20" t="s">
        <v>588</v>
      </c>
    </row>
    <row r="298" spans="2:65" s="1" customFormat="1" ht="38.25" customHeight="1">
      <c r="B298" s="36"/>
      <c r="C298" s="172" t="s">
        <v>589</v>
      </c>
      <c r="D298" s="172" t="s">
        <v>165</v>
      </c>
      <c r="E298" s="173" t="s">
        <v>590</v>
      </c>
      <c r="F298" s="266" t="s">
        <v>591</v>
      </c>
      <c r="G298" s="266"/>
      <c r="H298" s="266"/>
      <c r="I298" s="266"/>
      <c r="J298" s="174" t="s">
        <v>202</v>
      </c>
      <c r="K298" s="175">
        <v>1</v>
      </c>
      <c r="L298" s="267">
        <v>0</v>
      </c>
      <c r="M298" s="268"/>
      <c r="N298" s="269">
        <f t="shared" si="35"/>
        <v>0</v>
      </c>
      <c r="O298" s="265"/>
      <c r="P298" s="265"/>
      <c r="Q298" s="265"/>
      <c r="R298" s="38"/>
      <c r="T298" s="168" t="s">
        <v>20</v>
      </c>
      <c r="U298" s="45" t="s">
        <v>44</v>
      </c>
      <c r="V298" s="37"/>
      <c r="W298" s="169">
        <f t="shared" si="36"/>
        <v>0</v>
      </c>
      <c r="X298" s="169">
        <v>0.1</v>
      </c>
      <c r="Y298" s="169">
        <f t="shared" si="37"/>
        <v>0.1</v>
      </c>
      <c r="Z298" s="169">
        <v>0</v>
      </c>
      <c r="AA298" s="170">
        <f t="shared" si="38"/>
        <v>0</v>
      </c>
      <c r="AR298" s="20" t="s">
        <v>295</v>
      </c>
      <c r="AT298" s="20" t="s">
        <v>165</v>
      </c>
      <c r="AU298" s="20" t="s">
        <v>129</v>
      </c>
      <c r="AY298" s="20" t="s">
        <v>150</v>
      </c>
      <c r="BE298" s="106">
        <f t="shared" si="39"/>
        <v>0</v>
      </c>
      <c r="BF298" s="106">
        <f t="shared" si="40"/>
        <v>0</v>
      </c>
      <c r="BG298" s="106">
        <f t="shared" si="41"/>
        <v>0</v>
      </c>
      <c r="BH298" s="106">
        <f t="shared" si="42"/>
        <v>0</v>
      </c>
      <c r="BI298" s="106">
        <f t="shared" si="43"/>
        <v>0</v>
      </c>
      <c r="BJ298" s="20" t="s">
        <v>129</v>
      </c>
      <c r="BK298" s="171">
        <f t="shared" si="44"/>
        <v>0</v>
      </c>
      <c r="BL298" s="20" t="s">
        <v>223</v>
      </c>
      <c r="BM298" s="20" t="s">
        <v>592</v>
      </c>
    </row>
    <row r="299" spans="2:65" s="1" customFormat="1" ht="38.25" customHeight="1">
      <c r="B299" s="36"/>
      <c r="C299" s="172" t="s">
        <v>593</v>
      </c>
      <c r="D299" s="172" t="s">
        <v>165</v>
      </c>
      <c r="E299" s="173" t="s">
        <v>594</v>
      </c>
      <c r="F299" s="266" t="s">
        <v>595</v>
      </c>
      <c r="G299" s="266"/>
      <c r="H299" s="266"/>
      <c r="I299" s="266"/>
      <c r="J299" s="174" t="s">
        <v>202</v>
      </c>
      <c r="K299" s="175">
        <v>1</v>
      </c>
      <c r="L299" s="267">
        <v>0</v>
      </c>
      <c r="M299" s="268"/>
      <c r="N299" s="269">
        <f t="shared" si="35"/>
        <v>0</v>
      </c>
      <c r="O299" s="265"/>
      <c r="P299" s="265"/>
      <c r="Q299" s="265"/>
      <c r="R299" s="38"/>
      <c r="T299" s="168" t="s">
        <v>20</v>
      </c>
      <c r="U299" s="45" t="s">
        <v>44</v>
      </c>
      <c r="V299" s="37"/>
      <c r="W299" s="169">
        <f t="shared" si="36"/>
        <v>0</v>
      </c>
      <c r="X299" s="169">
        <v>0.05</v>
      </c>
      <c r="Y299" s="169">
        <f t="shared" si="37"/>
        <v>0.05</v>
      </c>
      <c r="Z299" s="169">
        <v>0</v>
      </c>
      <c r="AA299" s="170">
        <f t="shared" si="38"/>
        <v>0</v>
      </c>
      <c r="AR299" s="20" t="s">
        <v>295</v>
      </c>
      <c r="AT299" s="20" t="s">
        <v>165</v>
      </c>
      <c r="AU299" s="20" t="s">
        <v>129</v>
      </c>
      <c r="AY299" s="20" t="s">
        <v>150</v>
      </c>
      <c r="BE299" s="106">
        <f t="shared" si="39"/>
        <v>0</v>
      </c>
      <c r="BF299" s="106">
        <f t="shared" si="40"/>
        <v>0</v>
      </c>
      <c r="BG299" s="106">
        <f t="shared" si="41"/>
        <v>0</v>
      </c>
      <c r="BH299" s="106">
        <f t="shared" si="42"/>
        <v>0</v>
      </c>
      <c r="BI299" s="106">
        <f t="shared" si="43"/>
        <v>0</v>
      </c>
      <c r="BJ299" s="20" t="s">
        <v>129</v>
      </c>
      <c r="BK299" s="171">
        <f t="shared" si="44"/>
        <v>0</v>
      </c>
      <c r="BL299" s="20" t="s">
        <v>223</v>
      </c>
      <c r="BM299" s="20" t="s">
        <v>596</v>
      </c>
    </row>
    <row r="300" spans="2:65" s="1" customFormat="1" ht="38.25" customHeight="1">
      <c r="B300" s="36"/>
      <c r="C300" s="172" t="s">
        <v>597</v>
      </c>
      <c r="D300" s="172" t="s">
        <v>165</v>
      </c>
      <c r="E300" s="173" t="s">
        <v>598</v>
      </c>
      <c r="F300" s="266" t="s">
        <v>599</v>
      </c>
      <c r="G300" s="266"/>
      <c r="H300" s="266"/>
      <c r="I300" s="266"/>
      <c r="J300" s="174" t="s">
        <v>202</v>
      </c>
      <c r="K300" s="175">
        <v>1</v>
      </c>
      <c r="L300" s="267">
        <v>0</v>
      </c>
      <c r="M300" s="268"/>
      <c r="N300" s="269">
        <f t="shared" si="35"/>
        <v>0</v>
      </c>
      <c r="O300" s="265"/>
      <c r="P300" s="265"/>
      <c r="Q300" s="265"/>
      <c r="R300" s="38"/>
      <c r="T300" s="168" t="s">
        <v>20</v>
      </c>
      <c r="U300" s="45" t="s">
        <v>44</v>
      </c>
      <c r="V300" s="37"/>
      <c r="W300" s="169">
        <f t="shared" si="36"/>
        <v>0</v>
      </c>
      <c r="X300" s="169">
        <v>0.08</v>
      </c>
      <c r="Y300" s="169">
        <f t="shared" si="37"/>
        <v>0.08</v>
      </c>
      <c r="Z300" s="169">
        <v>0</v>
      </c>
      <c r="AA300" s="170">
        <f t="shared" si="38"/>
        <v>0</v>
      </c>
      <c r="AR300" s="20" t="s">
        <v>295</v>
      </c>
      <c r="AT300" s="20" t="s">
        <v>165</v>
      </c>
      <c r="AU300" s="20" t="s">
        <v>129</v>
      </c>
      <c r="AY300" s="20" t="s">
        <v>150</v>
      </c>
      <c r="BE300" s="106">
        <f t="shared" si="39"/>
        <v>0</v>
      </c>
      <c r="BF300" s="106">
        <f t="shared" si="40"/>
        <v>0</v>
      </c>
      <c r="BG300" s="106">
        <f t="shared" si="41"/>
        <v>0</v>
      </c>
      <c r="BH300" s="106">
        <f t="shared" si="42"/>
        <v>0</v>
      </c>
      <c r="BI300" s="106">
        <f t="shared" si="43"/>
        <v>0</v>
      </c>
      <c r="BJ300" s="20" t="s">
        <v>129</v>
      </c>
      <c r="BK300" s="171">
        <f t="shared" si="44"/>
        <v>0</v>
      </c>
      <c r="BL300" s="20" t="s">
        <v>223</v>
      </c>
      <c r="BM300" s="20" t="s">
        <v>600</v>
      </c>
    </row>
    <row r="301" spans="2:65" s="1" customFormat="1" ht="38.25" customHeight="1">
      <c r="B301" s="36"/>
      <c r="C301" s="172" t="s">
        <v>601</v>
      </c>
      <c r="D301" s="172" t="s">
        <v>165</v>
      </c>
      <c r="E301" s="173" t="s">
        <v>602</v>
      </c>
      <c r="F301" s="266" t="s">
        <v>603</v>
      </c>
      <c r="G301" s="266"/>
      <c r="H301" s="266"/>
      <c r="I301" s="266"/>
      <c r="J301" s="174" t="s">
        <v>202</v>
      </c>
      <c r="K301" s="175">
        <v>1</v>
      </c>
      <c r="L301" s="267">
        <v>0</v>
      </c>
      <c r="M301" s="268"/>
      <c r="N301" s="269">
        <f t="shared" si="35"/>
        <v>0</v>
      </c>
      <c r="O301" s="265"/>
      <c r="P301" s="265"/>
      <c r="Q301" s="265"/>
      <c r="R301" s="38"/>
      <c r="T301" s="168" t="s">
        <v>20</v>
      </c>
      <c r="U301" s="45" t="s">
        <v>44</v>
      </c>
      <c r="V301" s="37"/>
      <c r="W301" s="169">
        <f t="shared" si="36"/>
        <v>0</v>
      </c>
      <c r="X301" s="169">
        <v>0.08</v>
      </c>
      <c r="Y301" s="169">
        <f t="shared" si="37"/>
        <v>0.08</v>
      </c>
      <c r="Z301" s="169">
        <v>0</v>
      </c>
      <c r="AA301" s="170">
        <f t="shared" si="38"/>
        <v>0</v>
      </c>
      <c r="AR301" s="20" t="s">
        <v>295</v>
      </c>
      <c r="AT301" s="20" t="s">
        <v>165</v>
      </c>
      <c r="AU301" s="20" t="s">
        <v>129</v>
      </c>
      <c r="AY301" s="20" t="s">
        <v>150</v>
      </c>
      <c r="BE301" s="106">
        <f t="shared" si="39"/>
        <v>0</v>
      </c>
      <c r="BF301" s="106">
        <f t="shared" si="40"/>
        <v>0</v>
      </c>
      <c r="BG301" s="106">
        <f t="shared" si="41"/>
        <v>0</v>
      </c>
      <c r="BH301" s="106">
        <f t="shared" si="42"/>
        <v>0</v>
      </c>
      <c r="BI301" s="106">
        <f t="shared" si="43"/>
        <v>0</v>
      </c>
      <c r="BJ301" s="20" t="s">
        <v>129</v>
      </c>
      <c r="BK301" s="171">
        <f t="shared" si="44"/>
        <v>0</v>
      </c>
      <c r="BL301" s="20" t="s">
        <v>223</v>
      </c>
      <c r="BM301" s="20" t="s">
        <v>604</v>
      </c>
    </row>
    <row r="302" spans="2:65" s="1" customFormat="1" ht="16.5" customHeight="1">
      <c r="B302" s="36"/>
      <c r="C302" s="163" t="s">
        <v>605</v>
      </c>
      <c r="D302" s="163" t="s">
        <v>151</v>
      </c>
      <c r="E302" s="164" t="s">
        <v>606</v>
      </c>
      <c r="F302" s="262" t="s">
        <v>607</v>
      </c>
      <c r="G302" s="262"/>
      <c r="H302" s="262"/>
      <c r="I302" s="262"/>
      <c r="J302" s="165" t="s">
        <v>269</v>
      </c>
      <c r="K302" s="166">
        <v>1</v>
      </c>
      <c r="L302" s="263">
        <v>0</v>
      </c>
      <c r="M302" s="264"/>
      <c r="N302" s="265">
        <f t="shared" si="35"/>
        <v>0</v>
      </c>
      <c r="O302" s="265"/>
      <c r="P302" s="265"/>
      <c r="Q302" s="265"/>
      <c r="R302" s="38"/>
      <c r="T302" s="168" t="s">
        <v>20</v>
      </c>
      <c r="U302" s="45" t="s">
        <v>44</v>
      </c>
      <c r="V302" s="37"/>
      <c r="W302" s="169">
        <f t="shared" si="36"/>
        <v>0</v>
      </c>
      <c r="X302" s="169">
        <v>0</v>
      </c>
      <c r="Y302" s="169">
        <f t="shared" si="37"/>
        <v>0</v>
      </c>
      <c r="Z302" s="169">
        <v>0</v>
      </c>
      <c r="AA302" s="170">
        <f t="shared" si="38"/>
        <v>0</v>
      </c>
      <c r="AR302" s="20" t="s">
        <v>223</v>
      </c>
      <c r="AT302" s="20" t="s">
        <v>151</v>
      </c>
      <c r="AU302" s="20" t="s">
        <v>129</v>
      </c>
      <c r="AY302" s="20" t="s">
        <v>150</v>
      </c>
      <c r="BE302" s="106">
        <f t="shared" si="39"/>
        <v>0</v>
      </c>
      <c r="BF302" s="106">
        <f t="shared" si="40"/>
        <v>0</v>
      </c>
      <c r="BG302" s="106">
        <f t="shared" si="41"/>
        <v>0</v>
      </c>
      <c r="BH302" s="106">
        <f t="shared" si="42"/>
        <v>0</v>
      </c>
      <c r="BI302" s="106">
        <f t="shared" si="43"/>
        <v>0</v>
      </c>
      <c r="BJ302" s="20" t="s">
        <v>129</v>
      </c>
      <c r="BK302" s="171">
        <f t="shared" si="44"/>
        <v>0</v>
      </c>
      <c r="BL302" s="20" t="s">
        <v>223</v>
      </c>
      <c r="BM302" s="20" t="s">
        <v>608</v>
      </c>
    </row>
    <row r="303" spans="2:65" s="1" customFormat="1" ht="132" customHeight="1">
      <c r="B303" s="36"/>
      <c r="C303" s="37"/>
      <c r="D303" s="37"/>
      <c r="E303" s="37"/>
      <c r="F303" s="276" t="s">
        <v>609</v>
      </c>
      <c r="G303" s="277"/>
      <c r="H303" s="277"/>
      <c r="I303" s="277"/>
      <c r="J303" s="37"/>
      <c r="K303" s="37"/>
      <c r="L303" s="37"/>
      <c r="M303" s="37"/>
      <c r="N303" s="37"/>
      <c r="O303" s="37"/>
      <c r="P303" s="37"/>
      <c r="Q303" s="37"/>
      <c r="R303" s="38"/>
      <c r="T303" s="139"/>
      <c r="U303" s="37"/>
      <c r="V303" s="37"/>
      <c r="W303" s="37"/>
      <c r="X303" s="37"/>
      <c r="Y303" s="37"/>
      <c r="Z303" s="37"/>
      <c r="AA303" s="79"/>
      <c r="AT303" s="20" t="s">
        <v>490</v>
      </c>
      <c r="AU303" s="20" t="s">
        <v>129</v>
      </c>
    </row>
    <row r="304" spans="2:65" s="1" customFormat="1" ht="25.5" customHeight="1">
      <c r="B304" s="36"/>
      <c r="C304" s="163" t="s">
        <v>610</v>
      </c>
      <c r="D304" s="163" t="s">
        <v>151</v>
      </c>
      <c r="E304" s="164" t="s">
        <v>611</v>
      </c>
      <c r="F304" s="262" t="s">
        <v>612</v>
      </c>
      <c r="G304" s="262"/>
      <c r="H304" s="262"/>
      <c r="I304" s="262"/>
      <c r="J304" s="165" t="s">
        <v>350</v>
      </c>
      <c r="K304" s="166">
        <v>9.4420000000000002</v>
      </c>
      <c r="L304" s="263">
        <v>0</v>
      </c>
      <c r="M304" s="264"/>
      <c r="N304" s="265">
        <f>ROUND(L304*K304,3)</f>
        <v>0</v>
      </c>
      <c r="O304" s="265"/>
      <c r="P304" s="265"/>
      <c r="Q304" s="265"/>
      <c r="R304" s="38"/>
      <c r="T304" s="168" t="s">
        <v>20</v>
      </c>
      <c r="U304" s="45" t="s">
        <v>44</v>
      </c>
      <c r="V304" s="37"/>
      <c r="W304" s="169">
        <f>V304*K304</f>
        <v>0</v>
      </c>
      <c r="X304" s="169">
        <v>0</v>
      </c>
      <c r="Y304" s="169">
        <f>X304*K304</f>
        <v>0</v>
      </c>
      <c r="Z304" s="169">
        <v>0</v>
      </c>
      <c r="AA304" s="170">
        <f>Z304*K304</f>
        <v>0</v>
      </c>
      <c r="AR304" s="20" t="s">
        <v>223</v>
      </c>
      <c r="AT304" s="20" t="s">
        <v>151</v>
      </c>
      <c r="AU304" s="20" t="s">
        <v>129</v>
      </c>
      <c r="AY304" s="20" t="s">
        <v>150</v>
      </c>
      <c r="BE304" s="106">
        <f>IF(U304="základná",N304,0)</f>
        <v>0</v>
      </c>
      <c r="BF304" s="106">
        <f>IF(U304="znížená",N304,0)</f>
        <v>0</v>
      </c>
      <c r="BG304" s="106">
        <f>IF(U304="zákl. prenesená",N304,0)</f>
        <v>0</v>
      </c>
      <c r="BH304" s="106">
        <f>IF(U304="zníž. prenesená",N304,0)</f>
        <v>0</v>
      </c>
      <c r="BI304" s="106">
        <f>IF(U304="nulová",N304,0)</f>
        <v>0</v>
      </c>
      <c r="BJ304" s="20" t="s">
        <v>129</v>
      </c>
      <c r="BK304" s="171">
        <f>ROUND(L304*K304,3)</f>
        <v>0</v>
      </c>
      <c r="BL304" s="20" t="s">
        <v>223</v>
      </c>
      <c r="BM304" s="20" t="s">
        <v>613</v>
      </c>
    </row>
    <row r="305" spans="2:65" s="9" customFormat="1" ht="29.85" customHeight="1">
      <c r="B305" s="152"/>
      <c r="C305" s="153"/>
      <c r="D305" s="162" t="s">
        <v>118</v>
      </c>
      <c r="E305" s="162"/>
      <c r="F305" s="162"/>
      <c r="G305" s="162"/>
      <c r="H305" s="162"/>
      <c r="I305" s="162"/>
      <c r="J305" s="162"/>
      <c r="K305" s="162"/>
      <c r="L305" s="162"/>
      <c r="M305" s="162"/>
      <c r="N305" s="284">
        <f>BK305</f>
        <v>0</v>
      </c>
      <c r="O305" s="285"/>
      <c r="P305" s="285"/>
      <c r="Q305" s="285"/>
      <c r="R305" s="155"/>
      <c r="T305" s="156"/>
      <c r="U305" s="153"/>
      <c r="V305" s="153"/>
      <c r="W305" s="157">
        <f>W306</f>
        <v>0</v>
      </c>
      <c r="X305" s="153"/>
      <c r="Y305" s="157">
        <f>Y306</f>
        <v>0.10919999999999999</v>
      </c>
      <c r="Z305" s="153"/>
      <c r="AA305" s="158">
        <f>AA306</f>
        <v>0</v>
      </c>
      <c r="AR305" s="159" t="s">
        <v>129</v>
      </c>
      <c r="AT305" s="160" t="s">
        <v>76</v>
      </c>
      <c r="AU305" s="160" t="s">
        <v>82</v>
      </c>
      <c r="AY305" s="159" t="s">
        <v>150</v>
      </c>
      <c r="BK305" s="161">
        <f>BK306</f>
        <v>0</v>
      </c>
    </row>
    <row r="306" spans="2:65" s="1" customFormat="1" ht="38.25" customHeight="1">
      <c r="B306" s="36"/>
      <c r="C306" s="163" t="s">
        <v>614</v>
      </c>
      <c r="D306" s="163" t="s">
        <v>151</v>
      </c>
      <c r="E306" s="164" t="s">
        <v>615</v>
      </c>
      <c r="F306" s="262" t="s">
        <v>616</v>
      </c>
      <c r="G306" s="262"/>
      <c r="H306" s="262"/>
      <c r="I306" s="262"/>
      <c r="J306" s="165" t="s">
        <v>163</v>
      </c>
      <c r="K306" s="166">
        <v>420</v>
      </c>
      <c r="L306" s="263">
        <v>0</v>
      </c>
      <c r="M306" s="264"/>
      <c r="N306" s="265">
        <f>ROUND(L306*K306,3)</f>
        <v>0</v>
      </c>
      <c r="O306" s="265"/>
      <c r="P306" s="265"/>
      <c r="Q306" s="265"/>
      <c r="R306" s="38"/>
      <c r="T306" s="168" t="s">
        <v>20</v>
      </c>
      <c r="U306" s="45" t="s">
        <v>44</v>
      </c>
      <c r="V306" s="37"/>
      <c r="W306" s="169">
        <f>V306*K306</f>
        <v>0</v>
      </c>
      <c r="X306" s="169">
        <v>2.5999999999999998E-4</v>
      </c>
      <c r="Y306" s="169">
        <f>X306*K306</f>
        <v>0.10919999999999999</v>
      </c>
      <c r="Z306" s="169">
        <v>0</v>
      </c>
      <c r="AA306" s="170">
        <f>Z306*K306</f>
        <v>0</v>
      </c>
      <c r="AR306" s="20" t="s">
        <v>223</v>
      </c>
      <c r="AT306" s="20" t="s">
        <v>151</v>
      </c>
      <c r="AU306" s="20" t="s">
        <v>129</v>
      </c>
      <c r="AY306" s="20" t="s">
        <v>150</v>
      </c>
      <c r="BE306" s="106">
        <f>IF(U306="základná",N306,0)</f>
        <v>0</v>
      </c>
      <c r="BF306" s="106">
        <f>IF(U306="znížená",N306,0)</f>
        <v>0</v>
      </c>
      <c r="BG306" s="106">
        <f>IF(U306="zákl. prenesená",N306,0)</f>
        <v>0</v>
      </c>
      <c r="BH306" s="106">
        <f>IF(U306="zníž. prenesená",N306,0)</f>
        <v>0</v>
      </c>
      <c r="BI306" s="106">
        <f>IF(U306="nulová",N306,0)</f>
        <v>0</v>
      </c>
      <c r="BJ306" s="20" t="s">
        <v>129</v>
      </c>
      <c r="BK306" s="171">
        <f>ROUND(L306*K306,3)</f>
        <v>0</v>
      </c>
      <c r="BL306" s="20" t="s">
        <v>223</v>
      </c>
      <c r="BM306" s="20" t="s">
        <v>617</v>
      </c>
    </row>
    <row r="307" spans="2:65" s="9" customFormat="1" ht="29.85" customHeight="1">
      <c r="B307" s="152"/>
      <c r="C307" s="153"/>
      <c r="D307" s="162" t="s">
        <v>119</v>
      </c>
      <c r="E307" s="162"/>
      <c r="F307" s="162"/>
      <c r="G307" s="162"/>
      <c r="H307" s="162"/>
      <c r="I307" s="162"/>
      <c r="J307" s="162"/>
      <c r="K307" s="162"/>
      <c r="L307" s="162"/>
      <c r="M307" s="162"/>
      <c r="N307" s="284">
        <f>BK307</f>
        <v>0</v>
      </c>
      <c r="O307" s="285"/>
      <c r="P307" s="285"/>
      <c r="Q307" s="285"/>
      <c r="R307" s="155"/>
      <c r="T307" s="156"/>
      <c r="U307" s="153"/>
      <c r="V307" s="153"/>
      <c r="W307" s="157">
        <f>SUM(W308:W309)</f>
        <v>0</v>
      </c>
      <c r="X307" s="153"/>
      <c r="Y307" s="157">
        <f>SUM(Y308:Y309)</f>
        <v>0.22242869999999998</v>
      </c>
      <c r="Z307" s="153"/>
      <c r="AA307" s="158">
        <f>SUM(AA308:AA309)</f>
        <v>0</v>
      </c>
      <c r="AR307" s="159" t="s">
        <v>129</v>
      </c>
      <c r="AT307" s="160" t="s">
        <v>76</v>
      </c>
      <c r="AU307" s="160" t="s">
        <v>82</v>
      </c>
      <c r="AY307" s="159" t="s">
        <v>150</v>
      </c>
      <c r="BK307" s="161">
        <f>SUM(BK308:BK309)</f>
        <v>0</v>
      </c>
    </row>
    <row r="308" spans="2:65" s="1" customFormat="1" ht="38.25" customHeight="1">
      <c r="B308" s="36"/>
      <c r="C308" s="163" t="s">
        <v>618</v>
      </c>
      <c r="D308" s="163" t="s">
        <v>151</v>
      </c>
      <c r="E308" s="164" t="s">
        <v>619</v>
      </c>
      <c r="F308" s="262" t="s">
        <v>620</v>
      </c>
      <c r="G308" s="262"/>
      <c r="H308" s="262"/>
      <c r="I308" s="262"/>
      <c r="J308" s="165" t="s">
        <v>163</v>
      </c>
      <c r="K308" s="166">
        <v>411.90499999999997</v>
      </c>
      <c r="L308" s="263">
        <v>0</v>
      </c>
      <c r="M308" s="264"/>
      <c r="N308" s="265">
        <f>ROUND(L308*K308,3)</f>
        <v>0</v>
      </c>
      <c r="O308" s="265"/>
      <c r="P308" s="265"/>
      <c r="Q308" s="265"/>
      <c r="R308" s="38"/>
      <c r="T308" s="168" t="s">
        <v>20</v>
      </c>
      <c r="U308" s="45" t="s">
        <v>44</v>
      </c>
      <c r="V308" s="37"/>
      <c r="W308" s="169">
        <f>V308*K308</f>
        <v>0</v>
      </c>
      <c r="X308" s="169">
        <v>1.2E-4</v>
      </c>
      <c r="Y308" s="169">
        <f>X308*K308</f>
        <v>4.9428599999999996E-2</v>
      </c>
      <c r="Z308" s="169">
        <v>0</v>
      </c>
      <c r="AA308" s="170">
        <f>Z308*K308</f>
        <v>0</v>
      </c>
      <c r="AR308" s="20" t="s">
        <v>223</v>
      </c>
      <c r="AT308" s="20" t="s">
        <v>151</v>
      </c>
      <c r="AU308" s="20" t="s">
        <v>129</v>
      </c>
      <c r="AY308" s="20" t="s">
        <v>150</v>
      </c>
      <c r="BE308" s="106">
        <f>IF(U308="základná",N308,0)</f>
        <v>0</v>
      </c>
      <c r="BF308" s="106">
        <f>IF(U308="znížená",N308,0)</f>
        <v>0</v>
      </c>
      <c r="BG308" s="106">
        <f>IF(U308="zákl. prenesená",N308,0)</f>
        <v>0</v>
      </c>
      <c r="BH308" s="106">
        <f>IF(U308="zníž. prenesená",N308,0)</f>
        <v>0</v>
      </c>
      <c r="BI308" s="106">
        <f>IF(U308="nulová",N308,0)</f>
        <v>0</v>
      </c>
      <c r="BJ308" s="20" t="s">
        <v>129</v>
      </c>
      <c r="BK308" s="171">
        <f>ROUND(L308*K308,3)</f>
        <v>0</v>
      </c>
      <c r="BL308" s="20" t="s">
        <v>223</v>
      </c>
      <c r="BM308" s="20" t="s">
        <v>621</v>
      </c>
    </row>
    <row r="309" spans="2:65" s="1" customFormat="1" ht="38.25" customHeight="1">
      <c r="B309" s="36"/>
      <c r="C309" s="163" t="s">
        <v>622</v>
      </c>
      <c r="D309" s="163" t="s">
        <v>151</v>
      </c>
      <c r="E309" s="164" t="s">
        <v>623</v>
      </c>
      <c r="F309" s="262" t="s">
        <v>624</v>
      </c>
      <c r="G309" s="262"/>
      <c r="H309" s="262"/>
      <c r="I309" s="262"/>
      <c r="J309" s="165" t="s">
        <v>163</v>
      </c>
      <c r="K309" s="166">
        <v>411.90499999999997</v>
      </c>
      <c r="L309" s="263">
        <v>0</v>
      </c>
      <c r="M309" s="264"/>
      <c r="N309" s="265">
        <f>ROUND(L309*K309,3)</f>
        <v>0</v>
      </c>
      <c r="O309" s="265"/>
      <c r="P309" s="265"/>
      <c r="Q309" s="265"/>
      <c r="R309" s="38"/>
      <c r="T309" s="168" t="s">
        <v>20</v>
      </c>
      <c r="U309" s="45" t="s">
        <v>44</v>
      </c>
      <c r="V309" s="37"/>
      <c r="W309" s="169">
        <f>V309*K309</f>
        <v>0</v>
      </c>
      <c r="X309" s="169">
        <v>4.2000000000000002E-4</v>
      </c>
      <c r="Y309" s="169">
        <f>X309*K309</f>
        <v>0.17300009999999999</v>
      </c>
      <c r="Z309" s="169">
        <v>0</v>
      </c>
      <c r="AA309" s="170">
        <f>Z309*K309</f>
        <v>0</v>
      </c>
      <c r="AR309" s="20" t="s">
        <v>223</v>
      </c>
      <c r="AT309" s="20" t="s">
        <v>151</v>
      </c>
      <c r="AU309" s="20" t="s">
        <v>129</v>
      </c>
      <c r="AY309" s="20" t="s">
        <v>150</v>
      </c>
      <c r="BE309" s="106">
        <f>IF(U309="základná",N309,0)</f>
        <v>0</v>
      </c>
      <c r="BF309" s="106">
        <f>IF(U309="znížená",N309,0)</f>
        <v>0</v>
      </c>
      <c r="BG309" s="106">
        <f>IF(U309="zákl. prenesená",N309,0)</f>
        <v>0</v>
      </c>
      <c r="BH309" s="106">
        <f>IF(U309="zníž. prenesená",N309,0)</f>
        <v>0</v>
      </c>
      <c r="BI309" s="106">
        <f>IF(U309="nulová",N309,0)</f>
        <v>0</v>
      </c>
      <c r="BJ309" s="20" t="s">
        <v>129</v>
      </c>
      <c r="BK309" s="171">
        <f>ROUND(L309*K309,3)</f>
        <v>0</v>
      </c>
      <c r="BL309" s="20" t="s">
        <v>223</v>
      </c>
      <c r="BM309" s="20" t="s">
        <v>625</v>
      </c>
    </row>
    <row r="310" spans="2:65" s="9" customFormat="1" ht="29.85" customHeight="1">
      <c r="B310" s="152"/>
      <c r="C310" s="153"/>
      <c r="D310" s="162" t="s">
        <v>120</v>
      </c>
      <c r="E310" s="162"/>
      <c r="F310" s="162"/>
      <c r="G310" s="162"/>
      <c r="H310" s="162"/>
      <c r="I310" s="162"/>
      <c r="J310" s="162"/>
      <c r="K310" s="162"/>
      <c r="L310" s="162"/>
      <c r="M310" s="162"/>
      <c r="N310" s="284">
        <f>BK310</f>
        <v>0</v>
      </c>
      <c r="O310" s="285"/>
      <c r="P310" s="285"/>
      <c r="Q310" s="285"/>
      <c r="R310" s="155"/>
      <c r="T310" s="156"/>
      <c r="U310" s="153"/>
      <c r="V310" s="153"/>
      <c r="W310" s="157">
        <f>SUM(W311:W314)</f>
        <v>0</v>
      </c>
      <c r="X310" s="153"/>
      <c r="Y310" s="157">
        <f>SUM(Y311:Y314)</f>
        <v>6.2637180000000001E-2</v>
      </c>
      <c r="Z310" s="153"/>
      <c r="AA310" s="158">
        <f>SUM(AA311:AA314)</f>
        <v>0</v>
      </c>
      <c r="AR310" s="159" t="s">
        <v>129</v>
      </c>
      <c r="AT310" s="160" t="s">
        <v>76</v>
      </c>
      <c r="AU310" s="160" t="s">
        <v>82</v>
      </c>
      <c r="AY310" s="159" t="s">
        <v>150</v>
      </c>
      <c r="BK310" s="161">
        <f>SUM(BK311:BK314)</f>
        <v>0</v>
      </c>
    </row>
    <row r="311" spans="2:65" s="1" customFormat="1" ht="51" customHeight="1">
      <c r="B311" s="36"/>
      <c r="C311" s="163" t="s">
        <v>626</v>
      </c>
      <c r="D311" s="163" t="s">
        <v>151</v>
      </c>
      <c r="E311" s="164" t="s">
        <v>627</v>
      </c>
      <c r="F311" s="262" t="s">
        <v>628</v>
      </c>
      <c r="G311" s="262"/>
      <c r="H311" s="262"/>
      <c r="I311" s="262"/>
      <c r="J311" s="165" t="s">
        <v>163</v>
      </c>
      <c r="K311" s="166">
        <v>2.6909999999999998</v>
      </c>
      <c r="L311" s="263">
        <v>0</v>
      </c>
      <c r="M311" s="264"/>
      <c r="N311" s="265">
        <f>ROUND(L311*K311,3)</f>
        <v>0</v>
      </c>
      <c r="O311" s="265"/>
      <c r="P311" s="265"/>
      <c r="Q311" s="265"/>
      <c r="R311" s="38"/>
      <c r="T311" s="168" t="s">
        <v>20</v>
      </c>
      <c r="U311" s="45" t="s">
        <v>44</v>
      </c>
      <c r="V311" s="37"/>
      <c r="W311" s="169">
        <f>V311*K311</f>
        <v>0</v>
      </c>
      <c r="X311" s="169">
        <v>9.7999999999999997E-4</v>
      </c>
      <c r="Y311" s="169">
        <f>X311*K311</f>
        <v>2.6371799999999998E-3</v>
      </c>
      <c r="Z311" s="169">
        <v>0</v>
      </c>
      <c r="AA311" s="170">
        <f>Z311*K311</f>
        <v>0</v>
      </c>
      <c r="AR311" s="20" t="s">
        <v>223</v>
      </c>
      <c r="AT311" s="20" t="s">
        <v>151</v>
      </c>
      <c r="AU311" s="20" t="s">
        <v>129</v>
      </c>
      <c r="AY311" s="20" t="s">
        <v>150</v>
      </c>
      <c r="BE311" s="106">
        <f>IF(U311="základná",N311,0)</f>
        <v>0</v>
      </c>
      <c r="BF311" s="106">
        <f>IF(U311="znížená",N311,0)</f>
        <v>0</v>
      </c>
      <c r="BG311" s="106">
        <f>IF(U311="zákl. prenesená",N311,0)</f>
        <v>0</v>
      </c>
      <c r="BH311" s="106">
        <f>IF(U311="zníž. prenesená",N311,0)</f>
        <v>0</v>
      </c>
      <c r="BI311" s="106">
        <f>IF(U311="nulová",N311,0)</f>
        <v>0</v>
      </c>
      <c r="BJ311" s="20" t="s">
        <v>129</v>
      </c>
      <c r="BK311" s="171">
        <f>ROUND(L311*K311,3)</f>
        <v>0</v>
      </c>
      <c r="BL311" s="20" t="s">
        <v>223</v>
      </c>
      <c r="BM311" s="20" t="s">
        <v>629</v>
      </c>
    </row>
    <row r="312" spans="2:65" s="10" customFormat="1" ht="16.5" customHeight="1">
      <c r="B312" s="176"/>
      <c r="C312" s="177"/>
      <c r="D312" s="177"/>
      <c r="E312" s="178" t="s">
        <v>20</v>
      </c>
      <c r="F312" s="270" t="s">
        <v>630</v>
      </c>
      <c r="G312" s="271"/>
      <c r="H312" s="271"/>
      <c r="I312" s="271"/>
      <c r="J312" s="177"/>
      <c r="K312" s="179">
        <v>2.6909999999999998</v>
      </c>
      <c r="L312" s="177"/>
      <c r="M312" s="177"/>
      <c r="N312" s="177"/>
      <c r="O312" s="177"/>
      <c r="P312" s="177"/>
      <c r="Q312" s="177"/>
      <c r="R312" s="180"/>
      <c r="T312" s="181"/>
      <c r="U312" s="177"/>
      <c r="V312" s="177"/>
      <c r="W312" s="177"/>
      <c r="X312" s="177"/>
      <c r="Y312" s="177"/>
      <c r="Z312" s="177"/>
      <c r="AA312" s="182"/>
      <c r="AT312" s="183" t="s">
        <v>209</v>
      </c>
      <c r="AU312" s="183" t="s">
        <v>129</v>
      </c>
      <c r="AV312" s="10" t="s">
        <v>129</v>
      </c>
      <c r="AW312" s="10" t="s">
        <v>33</v>
      </c>
      <c r="AX312" s="10" t="s">
        <v>82</v>
      </c>
      <c r="AY312" s="183" t="s">
        <v>150</v>
      </c>
    </row>
    <row r="313" spans="2:65" s="1" customFormat="1" ht="16.5" customHeight="1">
      <c r="B313" s="36"/>
      <c r="C313" s="172" t="s">
        <v>631</v>
      </c>
      <c r="D313" s="172" t="s">
        <v>165</v>
      </c>
      <c r="E313" s="173" t="s">
        <v>632</v>
      </c>
      <c r="F313" s="266" t="s">
        <v>633</v>
      </c>
      <c r="G313" s="266"/>
      <c r="H313" s="266"/>
      <c r="I313" s="266"/>
      <c r="J313" s="174" t="s">
        <v>163</v>
      </c>
      <c r="K313" s="175">
        <v>3</v>
      </c>
      <c r="L313" s="267">
        <v>0</v>
      </c>
      <c r="M313" s="268"/>
      <c r="N313" s="269">
        <f>ROUND(L313*K313,3)</f>
        <v>0</v>
      </c>
      <c r="O313" s="265"/>
      <c r="P313" s="265"/>
      <c r="Q313" s="265"/>
      <c r="R313" s="38"/>
      <c r="T313" s="168" t="s">
        <v>20</v>
      </c>
      <c r="U313" s="45" t="s">
        <v>44</v>
      </c>
      <c r="V313" s="37"/>
      <c r="W313" s="169">
        <f>V313*K313</f>
        <v>0</v>
      </c>
      <c r="X313" s="169">
        <v>0.02</v>
      </c>
      <c r="Y313" s="169">
        <f>X313*K313</f>
        <v>0.06</v>
      </c>
      <c r="Z313" s="169">
        <v>0</v>
      </c>
      <c r="AA313" s="170">
        <f>Z313*K313</f>
        <v>0</v>
      </c>
      <c r="AR313" s="20" t="s">
        <v>295</v>
      </c>
      <c r="AT313" s="20" t="s">
        <v>165</v>
      </c>
      <c r="AU313" s="20" t="s">
        <v>129</v>
      </c>
      <c r="AY313" s="20" t="s">
        <v>150</v>
      </c>
      <c r="BE313" s="106">
        <f>IF(U313="základná",N313,0)</f>
        <v>0</v>
      </c>
      <c r="BF313" s="106">
        <f>IF(U313="znížená",N313,0)</f>
        <v>0</v>
      </c>
      <c r="BG313" s="106">
        <f>IF(U313="zákl. prenesená",N313,0)</f>
        <v>0</v>
      </c>
      <c r="BH313" s="106">
        <f>IF(U313="zníž. prenesená",N313,0)</f>
        <v>0</v>
      </c>
      <c r="BI313" s="106">
        <f>IF(U313="nulová",N313,0)</f>
        <v>0</v>
      </c>
      <c r="BJ313" s="20" t="s">
        <v>129</v>
      </c>
      <c r="BK313" s="171">
        <f>ROUND(L313*K313,3)</f>
        <v>0</v>
      </c>
      <c r="BL313" s="20" t="s">
        <v>223</v>
      </c>
      <c r="BM313" s="20" t="s">
        <v>634</v>
      </c>
    </row>
    <row r="314" spans="2:65" s="1" customFormat="1" ht="25.5" customHeight="1">
      <c r="B314" s="36"/>
      <c r="C314" s="163" t="s">
        <v>635</v>
      </c>
      <c r="D314" s="163" t="s">
        <v>151</v>
      </c>
      <c r="E314" s="164" t="s">
        <v>636</v>
      </c>
      <c r="F314" s="262" t="s">
        <v>637</v>
      </c>
      <c r="G314" s="262"/>
      <c r="H314" s="262"/>
      <c r="I314" s="262"/>
      <c r="J314" s="165" t="s">
        <v>350</v>
      </c>
      <c r="K314" s="166">
        <v>6.3E-2</v>
      </c>
      <c r="L314" s="263">
        <v>0</v>
      </c>
      <c r="M314" s="264"/>
      <c r="N314" s="265">
        <f>ROUND(L314*K314,3)</f>
        <v>0</v>
      </c>
      <c r="O314" s="265"/>
      <c r="P314" s="265"/>
      <c r="Q314" s="265"/>
      <c r="R314" s="38"/>
      <c r="T314" s="168" t="s">
        <v>20</v>
      </c>
      <c r="U314" s="45" t="s">
        <v>44</v>
      </c>
      <c r="V314" s="37"/>
      <c r="W314" s="169">
        <f>V314*K314</f>
        <v>0</v>
      </c>
      <c r="X314" s="169">
        <v>0</v>
      </c>
      <c r="Y314" s="169">
        <f>X314*K314</f>
        <v>0</v>
      </c>
      <c r="Z314" s="169">
        <v>0</v>
      </c>
      <c r="AA314" s="170">
        <f>Z314*K314</f>
        <v>0</v>
      </c>
      <c r="AR314" s="20" t="s">
        <v>223</v>
      </c>
      <c r="AT314" s="20" t="s">
        <v>151</v>
      </c>
      <c r="AU314" s="20" t="s">
        <v>129</v>
      </c>
      <c r="AY314" s="20" t="s">
        <v>150</v>
      </c>
      <c r="BE314" s="106">
        <f>IF(U314="základná",N314,0)</f>
        <v>0</v>
      </c>
      <c r="BF314" s="106">
        <f>IF(U314="znížená",N314,0)</f>
        <v>0</v>
      </c>
      <c r="BG314" s="106">
        <f>IF(U314="zákl. prenesená",N314,0)</f>
        <v>0</v>
      </c>
      <c r="BH314" s="106">
        <f>IF(U314="zníž. prenesená",N314,0)</f>
        <v>0</v>
      </c>
      <c r="BI314" s="106">
        <f>IF(U314="nulová",N314,0)</f>
        <v>0</v>
      </c>
      <c r="BJ314" s="20" t="s">
        <v>129</v>
      </c>
      <c r="BK314" s="171">
        <f>ROUND(L314*K314,3)</f>
        <v>0</v>
      </c>
      <c r="BL314" s="20" t="s">
        <v>223</v>
      </c>
      <c r="BM314" s="20" t="s">
        <v>638</v>
      </c>
    </row>
    <row r="315" spans="2:65" s="9" customFormat="1" ht="37.35" customHeight="1">
      <c r="B315" s="152"/>
      <c r="C315" s="153"/>
      <c r="D315" s="154" t="s">
        <v>121</v>
      </c>
      <c r="E315" s="154"/>
      <c r="F315" s="154"/>
      <c r="G315" s="154"/>
      <c r="H315" s="154"/>
      <c r="I315" s="154"/>
      <c r="J315" s="154"/>
      <c r="K315" s="154"/>
      <c r="L315" s="154"/>
      <c r="M315" s="154"/>
      <c r="N315" s="286">
        <f>BK315</f>
        <v>0</v>
      </c>
      <c r="O315" s="287"/>
      <c r="P315" s="287"/>
      <c r="Q315" s="287"/>
      <c r="R315" s="155"/>
      <c r="T315" s="156"/>
      <c r="U315" s="153"/>
      <c r="V315" s="153"/>
      <c r="W315" s="157">
        <f>W316+W432+W449</f>
        <v>0</v>
      </c>
      <c r="X315" s="153"/>
      <c r="Y315" s="157">
        <f>Y316+Y432+Y449</f>
        <v>3.6824470000000002</v>
      </c>
      <c r="Z315" s="153"/>
      <c r="AA315" s="158">
        <f>AA316+AA432+AA449</f>
        <v>0</v>
      </c>
      <c r="AR315" s="159" t="s">
        <v>160</v>
      </c>
      <c r="AT315" s="160" t="s">
        <v>76</v>
      </c>
      <c r="AU315" s="160" t="s">
        <v>77</v>
      </c>
      <c r="AY315" s="159" t="s">
        <v>150</v>
      </c>
      <c r="BK315" s="161">
        <f>BK316+BK432+BK449</f>
        <v>0</v>
      </c>
    </row>
    <row r="316" spans="2:65" s="9" customFormat="1" ht="19.899999999999999" customHeight="1">
      <c r="B316" s="152"/>
      <c r="C316" s="153"/>
      <c r="D316" s="162" t="s">
        <v>122</v>
      </c>
      <c r="E316" s="162"/>
      <c r="F316" s="162"/>
      <c r="G316" s="162"/>
      <c r="H316" s="162"/>
      <c r="I316" s="162"/>
      <c r="J316" s="162"/>
      <c r="K316" s="162"/>
      <c r="L316" s="162"/>
      <c r="M316" s="162"/>
      <c r="N316" s="282">
        <f>BK316</f>
        <v>0</v>
      </c>
      <c r="O316" s="283"/>
      <c r="P316" s="283"/>
      <c r="Q316" s="283"/>
      <c r="R316" s="155"/>
      <c r="T316" s="156"/>
      <c r="U316" s="153"/>
      <c r="V316" s="153"/>
      <c r="W316" s="157">
        <f>SUM(W317:W431)</f>
        <v>0</v>
      </c>
      <c r="X316" s="153"/>
      <c r="Y316" s="157">
        <f>SUM(Y317:Y431)</f>
        <v>0.51175700000000002</v>
      </c>
      <c r="Z316" s="153"/>
      <c r="AA316" s="158">
        <f>SUM(AA317:AA431)</f>
        <v>0</v>
      </c>
      <c r="AR316" s="159" t="s">
        <v>160</v>
      </c>
      <c r="AT316" s="160" t="s">
        <v>76</v>
      </c>
      <c r="AU316" s="160" t="s">
        <v>82</v>
      </c>
      <c r="AY316" s="159" t="s">
        <v>150</v>
      </c>
      <c r="BK316" s="161">
        <f>SUM(BK317:BK431)</f>
        <v>0</v>
      </c>
    </row>
    <row r="317" spans="2:65" s="1" customFormat="1" ht="25.5" customHeight="1">
      <c r="B317" s="36"/>
      <c r="C317" s="163" t="s">
        <v>639</v>
      </c>
      <c r="D317" s="163" t="s">
        <v>151</v>
      </c>
      <c r="E317" s="164" t="s">
        <v>640</v>
      </c>
      <c r="F317" s="262" t="s">
        <v>641</v>
      </c>
      <c r="G317" s="262"/>
      <c r="H317" s="262"/>
      <c r="I317" s="262"/>
      <c r="J317" s="165" t="s">
        <v>642</v>
      </c>
      <c r="K317" s="167">
        <v>0</v>
      </c>
      <c r="L317" s="263">
        <v>0</v>
      </c>
      <c r="M317" s="264"/>
      <c r="N317" s="265">
        <f t="shared" ref="N317:N353" si="45">ROUND(L317*K317,3)</f>
        <v>0</v>
      </c>
      <c r="O317" s="265"/>
      <c r="P317" s="265"/>
      <c r="Q317" s="265"/>
      <c r="R317" s="38"/>
      <c r="T317" s="168" t="s">
        <v>20</v>
      </c>
      <c r="U317" s="45" t="s">
        <v>44</v>
      </c>
      <c r="V317" s="37"/>
      <c r="W317" s="169">
        <f t="shared" ref="W317:W353" si="46">V317*K317</f>
        <v>0</v>
      </c>
      <c r="X317" s="169">
        <v>0</v>
      </c>
      <c r="Y317" s="169">
        <f t="shared" ref="Y317:Y353" si="47">X317*K317</f>
        <v>0</v>
      </c>
      <c r="Z317" s="169">
        <v>0</v>
      </c>
      <c r="AA317" s="170">
        <f t="shared" ref="AA317:AA353" si="48">Z317*K317</f>
        <v>0</v>
      </c>
      <c r="AR317" s="20" t="s">
        <v>442</v>
      </c>
      <c r="AT317" s="20" t="s">
        <v>151</v>
      </c>
      <c r="AU317" s="20" t="s">
        <v>129</v>
      </c>
      <c r="AY317" s="20" t="s">
        <v>150</v>
      </c>
      <c r="BE317" s="106">
        <f t="shared" ref="BE317:BE353" si="49">IF(U317="základná",N317,0)</f>
        <v>0</v>
      </c>
      <c r="BF317" s="106">
        <f t="shared" ref="BF317:BF353" si="50">IF(U317="znížená",N317,0)</f>
        <v>0</v>
      </c>
      <c r="BG317" s="106">
        <f t="shared" ref="BG317:BG353" si="51">IF(U317="zákl. prenesená",N317,0)</f>
        <v>0</v>
      </c>
      <c r="BH317" s="106">
        <f t="shared" ref="BH317:BH353" si="52">IF(U317="zníž. prenesená",N317,0)</f>
        <v>0</v>
      </c>
      <c r="BI317" s="106">
        <f t="shared" ref="BI317:BI353" si="53">IF(U317="nulová",N317,0)</f>
        <v>0</v>
      </c>
      <c r="BJ317" s="20" t="s">
        <v>129</v>
      </c>
      <c r="BK317" s="171">
        <f t="shared" ref="BK317:BK353" si="54">ROUND(L317*K317,3)</f>
        <v>0</v>
      </c>
      <c r="BL317" s="20" t="s">
        <v>442</v>
      </c>
      <c r="BM317" s="20" t="s">
        <v>643</v>
      </c>
    </row>
    <row r="318" spans="2:65" s="1" customFormat="1" ht="16.5" customHeight="1">
      <c r="B318" s="36"/>
      <c r="C318" s="163" t="s">
        <v>644</v>
      </c>
      <c r="D318" s="163" t="s">
        <v>151</v>
      </c>
      <c r="E318" s="164" t="s">
        <v>645</v>
      </c>
      <c r="F318" s="262" t="s">
        <v>646</v>
      </c>
      <c r="G318" s="262"/>
      <c r="H318" s="262"/>
      <c r="I318" s="262"/>
      <c r="J318" s="165" t="s">
        <v>647</v>
      </c>
      <c r="K318" s="166">
        <v>16</v>
      </c>
      <c r="L318" s="263">
        <v>0</v>
      </c>
      <c r="M318" s="264"/>
      <c r="N318" s="265">
        <f t="shared" si="45"/>
        <v>0</v>
      </c>
      <c r="O318" s="265"/>
      <c r="P318" s="265"/>
      <c r="Q318" s="265"/>
      <c r="R318" s="38"/>
      <c r="T318" s="168" t="s">
        <v>20</v>
      </c>
      <c r="U318" s="45" t="s">
        <v>44</v>
      </c>
      <c r="V318" s="37"/>
      <c r="W318" s="169">
        <f t="shared" si="46"/>
        <v>0</v>
      </c>
      <c r="X318" s="169">
        <v>0</v>
      </c>
      <c r="Y318" s="169">
        <f t="shared" si="47"/>
        <v>0</v>
      </c>
      <c r="Z318" s="169">
        <v>0</v>
      </c>
      <c r="AA318" s="170">
        <f t="shared" si="48"/>
        <v>0</v>
      </c>
      <c r="AR318" s="20" t="s">
        <v>442</v>
      </c>
      <c r="AT318" s="20" t="s">
        <v>151</v>
      </c>
      <c r="AU318" s="20" t="s">
        <v>129</v>
      </c>
      <c r="AY318" s="20" t="s">
        <v>150</v>
      </c>
      <c r="BE318" s="106">
        <f t="shared" si="49"/>
        <v>0</v>
      </c>
      <c r="BF318" s="106">
        <f t="shared" si="50"/>
        <v>0</v>
      </c>
      <c r="BG318" s="106">
        <f t="shared" si="51"/>
        <v>0</v>
      </c>
      <c r="BH318" s="106">
        <f t="shared" si="52"/>
        <v>0</v>
      </c>
      <c r="BI318" s="106">
        <f t="shared" si="53"/>
        <v>0</v>
      </c>
      <c r="BJ318" s="20" t="s">
        <v>129</v>
      </c>
      <c r="BK318" s="171">
        <f t="shared" si="54"/>
        <v>0</v>
      </c>
      <c r="BL318" s="20" t="s">
        <v>442</v>
      </c>
      <c r="BM318" s="20" t="s">
        <v>648</v>
      </c>
    </row>
    <row r="319" spans="2:65" s="1" customFormat="1" ht="25.5" customHeight="1">
      <c r="B319" s="36"/>
      <c r="C319" s="163" t="s">
        <v>649</v>
      </c>
      <c r="D319" s="163" t="s">
        <v>151</v>
      </c>
      <c r="E319" s="164" t="s">
        <v>650</v>
      </c>
      <c r="F319" s="262" t="s">
        <v>651</v>
      </c>
      <c r="G319" s="262"/>
      <c r="H319" s="262"/>
      <c r="I319" s="262"/>
      <c r="J319" s="165" t="s">
        <v>202</v>
      </c>
      <c r="K319" s="166">
        <v>38</v>
      </c>
      <c r="L319" s="263">
        <v>0</v>
      </c>
      <c r="M319" s="264"/>
      <c r="N319" s="265">
        <f t="shared" si="45"/>
        <v>0</v>
      </c>
      <c r="O319" s="265"/>
      <c r="P319" s="265"/>
      <c r="Q319" s="265"/>
      <c r="R319" s="38"/>
      <c r="T319" s="168" t="s">
        <v>20</v>
      </c>
      <c r="U319" s="45" t="s">
        <v>44</v>
      </c>
      <c r="V319" s="37"/>
      <c r="W319" s="169">
        <f t="shared" si="46"/>
        <v>0</v>
      </c>
      <c r="X319" s="169">
        <v>0</v>
      </c>
      <c r="Y319" s="169">
        <f t="shared" si="47"/>
        <v>0</v>
      </c>
      <c r="Z319" s="169">
        <v>0</v>
      </c>
      <c r="AA319" s="170">
        <f t="shared" si="48"/>
        <v>0</v>
      </c>
      <c r="AR319" s="20" t="s">
        <v>442</v>
      </c>
      <c r="AT319" s="20" t="s">
        <v>151</v>
      </c>
      <c r="AU319" s="20" t="s">
        <v>129</v>
      </c>
      <c r="AY319" s="20" t="s">
        <v>150</v>
      </c>
      <c r="BE319" s="106">
        <f t="shared" si="49"/>
        <v>0</v>
      </c>
      <c r="BF319" s="106">
        <f t="shared" si="50"/>
        <v>0</v>
      </c>
      <c r="BG319" s="106">
        <f t="shared" si="51"/>
        <v>0</v>
      </c>
      <c r="BH319" s="106">
        <f t="shared" si="52"/>
        <v>0</v>
      </c>
      <c r="BI319" s="106">
        <f t="shared" si="53"/>
        <v>0</v>
      </c>
      <c r="BJ319" s="20" t="s">
        <v>129</v>
      </c>
      <c r="BK319" s="171">
        <f t="shared" si="54"/>
        <v>0</v>
      </c>
      <c r="BL319" s="20" t="s">
        <v>442</v>
      </c>
      <c r="BM319" s="20" t="s">
        <v>652</v>
      </c>
    </row>
    <row r="320" spans="2:65" s="1" customFormat="1" ht="16.5" customHeight="1">
      <c r="B320" s="36"/>
      <c r="C320" s="172" t="s">
        <v>653</v>
      </c>
      <c r="D320" s="172" t="s">
        <v>165</v>
      </c>
      <c r="E320" s="173" t="s">
        <v>654</v>
      </c>
      <c r="F320" s="266" t="s">
        <v>655</v>
      </c>
      <c r="G320" s="266"/>
      <c r="H320" s="266"/>
      <c r="I320" s="266"/>
      <c r="J320" s="174" t="s">
        <v>202</v>
      </c>
      <c r="K320" s="175">
        <v>38</v>
      </c>
      <c r="L320" s="267">
        <v>0</v>
      </c>
      <c r="M320" s="268"/>
      <c r="N320" s="269">
        <f t="shared" si="45"/>
        <v>0</v>
      </c>
      <c r="O320" s="265"/>
      <c r="P320" s="265"/>
      <c r="Q320" s="265"/>
      <c r="R320" s="38"/>
      <c r="T320" s="168" t="s">
        <v>20</v>
      </c>
      <c r="U320" s="45" t="s">
        <v>44</v>
      </c>
      <c r="V320" s="37"/>
      <c r="W320" s="169">
        <f t="shared" si="46"/>
        <v>0</v>
      </c>
      <c r="X320" s="169">
        <v>3.0000000000000001E-5</v>
      </c>
      <c r="Y320" s="169">
        <f t="shared" si="47"/>
        <v>1.14E-3</v>
      </c>
      <c r="Z320" s="169">
        <v>0</v>
      </c>
      <c r="AA320" s="170">
        <f t="shared" si="48"/>
        <v>0</v>
      </c>
      <c r="AR320" s="20" t="s">
        <v>656</v>
      </c>
      <c r="AT320" s="20" t="s">
        <v>165</v>
      </c>
      <c r="AU320" s="20" t="s">
        <v>129</v>
      </c>
      <c r="AY320" s="20" t="s">
        <v>150</v>
      </c>
      <c r="BE320" s="106">
        <f t="shared" si="49"/>
        <v>0</v>
      </c>
      <c r="BF320" s="106">
        <f t="shared" si="50"/>
        <v>0</v>
      </c>
      <c r="BG320" s="106">
        <f t="shared" si="51"/>
        <v>0</v>
      </c>
      <c r="BH320" s="106">
        <f t="shared" si="52"/>
        <v>0</v>
      </c>
      <c r="BI320" s="106">
        <f t="shared" si="53"/>
        <v>0</v>
      </c>
      <c r="BJ320" s="20" t="s">
        <v>129</v>
      </c>
      <c r="BK320" s="171">
        <f t="shared" si="54"/>
        <v>0</v>
      </c>
      <c r="BL320" s="20" t="s">
        <v>656</v>
      </c>
      <c r="BM320" s="20" t="s">
        <v>657</v>
      </c>
    </row>
    <row r="321" spans="2:65" s="1" customFormat="1" ht="25.5" customHeight="1">
      <c r="B321" s="36"/>
      <c r="C321" s="163" t="s">
        <v>658</v>
      </c>
      <c r="D321" s="163" t="s">
        <v>151</v>
      </c>
      <c r="E321" s="164" t="s">
        <v>659</v>
      </c>
      <c r="F321" s="262" t="s">
        <v>660</v>
      </c>
      <c r="G321" s="262"/>
      <c r="H321" s="262"/>
      <c r="I321" s="262"/>
      <c r="J321" s="165" t="s">
        <v>202</v>
      </c>
      <c r="K321" s="166">
        <v>15</v>
      </c>
      <c r="L321" s="263">
        <v>0</v>
      </c>
      <c r="M321" s="264"/>
      <c r="N321" s="265">
        <f t="shared" si="45"/>
        <v>0</v>
      </c>
      <c r="O321" s="265"/>
      <c r="P321" s="265"/>
      <c r="Q321" s="265"/>
      <c r="R321" s="38"/>
      <c r="T321" s="168" t="s">
        <v>20</v>
      </c>
      <c r="U321" s="45" t="s">
        <v>44</v>
      </c>
      <c r="V321" s="37"/>
      <c r="W321" s="169">
        <f t="shared" si="46"/>
        <v>0</v>
      </c>
      <c r="X321" s="169">
        <v>0</v>
      </c>
      <c r="Y321" s="169">
        <f t="shared" si="47"/>
        <v>0</v>
      </c>
      <c r="Z321" s="169">
        <v>0</v>
      </c>
      <c r="AA321" s="170">
        <f t="shared" si="48"/>
        <v>0</v>
      </c>
      <c r="AR321" s="20" t="s">
        <v>442</v>
      </c>
      <c r="AT321" s="20" t="s">
        <v>151</v>
      </c>
      <c r="AU321" s="20" t="s">
        <v>129</v>
      </c>
      <c r="AY321" s="20" t="s">
        <v>150</v>
      </c>
      <c r="BE321" s="106">
        <f t="shared" si="49"/>
        <v>0</v>
      </c>
      <c r="BF321" s="106">
        <f t="shared" si="50"/>
        <v>0</v>
      </c>
      <c r="BG321" s="106">
        <f t="shared" si="51"/>
        <v>0</v>
      </c>
      <c r="BH321" s="106">
        <f t="shared" si="52"/>
        <v>0</v>
      </c>
      <c r="BI321" s="106">
        <f t="shared" si="53"/>
        <v>0</v>
      </c>
      <c r="BJ321" s="20" t="s">
        <v>129</v>
      </c>
      <c r="BK321" s="171">
        <f t="shared" si="54"/>
        <v>0</v>
      </c>
      <c r="BL321" s="20" t="s">
        <v>442</v>
      </c>
      <c r="BM321" s="20" t="s">
        <v>661</v>
      </c>
    </row>
    <row r="322" spans="2:65" s="1" customFormat="1" ht="16.5" customHeight="1">
      <c r="B322" s="36"/>
      <c r="C322" s="172" t="s">
        <v>662</v>
      </c>
      <c r="D322" s="172" t="s">
        <v>165</v>
      </c>
      <c r="E322" s="173" t="s">
        <v>663</v>
      </c>
      <c r="F322" s="266" t="s">
        <v>664</v>
      </c>
      <c r="G322" s="266"/>
      <c r="H322" s="266"/>
      <c r="I322" s="266"/>
      <c r="J322" s="174" t="s">
        <v>202</v>
      </c>
      <c r="K322" s="175">
        <v>15</v>
      </c>
      <c r="L322" s="267">
        <v>0</v>
      </c>
      <c r="M322" s="268"/>
      <c r="N322" s="269">
        <f t="shared" si="45"/>
        <v>0</v>
      </c>
      <c r="O322" s="265"/>
      <c r="P322" s="265"/>
      <c r="Q322" s="265"/>
      <c r="R322" s="38"/>
      <c r="T322" s="168" t="s">
        <v>20</v>
      </c>
      <c r="U322" s="45" t="s">
        <v>44</v>
      </c>
      <c r="V322" s="37"/>
      <c r="W322" s="169">
        <f t="shared" si="46"/>
        <v>0</v>
      </c>
      <c r="X322" s="169">
        <v>9.7E-5</v>
      </c>
      <c r="Y322" s="169">
        <f t="shared" si="47"/>
        <v>1.4549999999999999E-3</v>
      </c>
      <c r="Z322" s="169">
        <v>0</v>
      </c>
      <c r="AA322" s="170">
        <f t="shared" si="48"/>
        <v>0</v>
      </c>
      <c r="AR322" s="20" t="s">
        <v>656</v>
      </c>
      <c r="AT322" s="20" t="s">
        <v>165</v>
      </c>
      <c r="AU322" s="20" t="s">
        <v>129</v>
      </c>
      <c r="AY322" s="20" t="s">
        <v>150</v>
      </c>
      <c r="BE322" s="106">
        <f t="shared" si="49"/>
        <v>0</v>
      </c>
      <c r="BF322" s="106">
        <f t="shared" si="50"/>
        <v>0</v>
      </c>
      <c r="BG322" s="106">
        <f t="shared" si="51"/>
        <v>0</v>
      </c>
      <c r="BH322" s="106">
        <f t="shared" si="52"/>
        <v>0</v>
      </c>
      <c r="BI322" s="106">
        <f t="shared" si="53"/>
        <v>0</v>
      </c>
      <c r="BJ322" s="20" t="s">
        <v>129</v>
      </c>
      <c r="BK322" s="171">
        <f t="shared" si="54"/>
        <v>0</v>
      </c>
      <c r="BL322" s="20" t="s">
        <v>656</v>
      </c>
      <c r="BM322" s="20" t="s">
        <v>665</v>
      </c>
    </row>
    <row r="323" spans="2:65" s="1" customFormat="1" ht="38.25" customHeight="1">
      <c r="B323" s="36"/>
      <c r="C323" s="163" t="s">
        <v>666</v>
      </c>
      <c r="D323" s="163" t="s">
        <v>151</v>
      </c>
      <c r="E323" s="164" t="s">
        <v>667</v>
      </c>
      <c r="F323" s="262" t="s">
        <v>668</v>
      </c>
      <c r="G323" s="262"/>
      <c r="H323" s="262"/>
      <c r="I323" s="262"/>
      <c r="J323" s="165" t="s">
        <v>202</v>
      </c>
      <c r="K323" s="166">
        <v>23</v>
      </c>
      <c r="L323" s="263">
        <v>0</v>
      </c>
      <c r="M323" s="264"/>
      <c r="N323" s="265">
        <f t="shared" si="45"/>
        <v>0</v>
      </c>
      <c r="O323" s="265"/>
      <c r="P323" s="265"/>
      <c r="Q323" s="265"/>
      <c r="R323" s="38"/>
      <c r="T323" s="168" t="s">
        <v>20</v>
      </c>
      <c r="U323" s="45" t="s">
        <v>44</v>
      </c>
      <c r="V323" s="37"/>
      <c r="W323" s="169">
        <f t="shared" si="46"/>
        <v>0</v>
      </c>
      <c r="X323" s="169">
        <v>0</v>
      </c>
      <c r="Y323" s="169">
        <f t="shared" si="47"/>
        <v>0</v>
      </c>
      <c r="Z323" s="169">
        <v>0</v>
      </c>
      <c r="AA323" s="170">
        <f t="shared" si="48"/>
        <v>0</v>
      </c>
      <c r="AR323" s="20" t="s">
        <v>442</v>
      </c>
      <c r="AT323" s="20" t="s">
        <v>151</v>
      </c>
      <c r="AU323" s="20" t="s">
        <v>129</v>
      </c>
      <c r="AY323" s="20" t="s">
        <v>150</v>
      </c>
      <c r="BE323" s="106">
        <f t="shared" si="49"/>
        <v>0</v>
      </c>
      <c r="BF323" s="106">
        <f t="shared" si="50"/>
        <v>0</v>
      </c>
      <c r="BG323" s="106">
        <f t="shared" si="51"/>
        <v>0</v>
      </c>
      <c r="BH323" s="106">
        <f t="shared" si="52"/>
        <v>0</v>
      </c>
      <c r="BI323" s="106">
        <f t="shared" si="53"/>
        <v>0</v>
      </c>
      <c r="BJ323" s="20" t="s">
        <v>129</v>
      </c>
      <c r="BK323" s="171">
        <f t="shared" si="54"/>
        <v>0</v>
      </c>
      <c r="BL323" s="20" t="s">
        <v>442</v>
      </c>
      <c r="BM323" s="20" t="s">
        <v>669</v>
      </c>
    </row>
    <row r="324" spans="2:65" s="1" customFormat="1" ht="16.5" customHeight="1">
      <c r="B324" s="36"/>
      <c r="C324" s="172" t="s">
        <v>670</v>
      </c>
      <c r="D324" s="172" t="s">
        <v>165</v>
      </c>
      <c r="E324" s="173" t="s">
        <v>671</v>
      </c>
      <c r="F324" s="266" t="s">
        <v>672</v>
      </c>
      <c r="G324" s="266"/>
      <c r="H324" s="266"/>
      <c r="I324" s="266"/>
      <c r="J324" s="174" t="s">
        <v>202</v>
      </c>
      <c r="K324" s="175">
        <v>23</v>
      </c>
      <c r="L324" s="267">
        <v>0</v>
      </c>
      <c r="M324" s="268"/>
      <c r="N324" s="269">
        <f t="shared" si="45"/>
        <v>0</v>
      </c>
      <c r="O324" s="265"/>
      <c r="P324" s="265"/>
      <c r="Q324" s="265"/>
      <c r="R324" s="38"/>
      <c r="T324" s="168" t="s">
        <v>20</v>
      </c>
      <c r="U324" s="45" t="s">
        <v>44</v>
      </c>
      <c r="V324" s="37"/>
      <c r="W324" s="169">
        <f t="shared" si="46"/>
        <v>0</v>
      </c>
      <c r="X324" s="169">
        <v>1.6000000000000001E-4</v>
      </c>
      <c r="Y324" s="169">
        <f t="shared" si="47"/>
        <v>3.6800000000000001E-3</v>
      </c>
      <c r="Z324" s="169">
        <v>0</v>
      </c>
      <c r="AA324" s="170">
        <f t="shared" si="48"/>
        <v>0</v>
      </c>
      <c r="AR324" s="20" t="s">
        <v>656</v>
      </c>
      <c r="AT324" s="20" t="s">
        <v>165</v>
      </c>
      <c r="AU324" s="20" t="s">
        <v>129</v>
      </c>
      <c r="AY324" s="20" t="s">
        <v>150</v>
      </c>
      <c r="BE324" s="106">
        <f t="shared" si="49"/>
        <v>0</v>
      </c>
      <c r="BF324" s="106">
        <f t="shared" si="50"/>
        <v>0</v>
      </c>
      <c r="BG324" s="106">
        <f t="shared" si="51"/>
        <v>0</v>
      </c>
      <c r="BH324" s="106">
        <f t="shared" si="52"/>
        <v>0</v>
      </c>
      <c r="BI324" s="106">
        <f t="shared" si="53"/>
        <v>0</v>
      </c>
      <c r="BJ324" s="20" t="s">
        <v>129</v>
      </c>
      <c r="BK324" s="171">
        <f t="shared" si="54"/>
        <v>0</v>
      </c>
      <c r="BL324" s="20" t="s">
        <v>656</v>
      </c>
      <c r="BM324" s="20" t="s">
        <v>673</v>
      </c>
    </row>
    <row r="325" spans="2:65" s="1" customFormat="1" ht="38.25" customHeight="1">
      <c r="B325" s="36"/>
      <c r="C325" s="163" t="s">
        <v>674</v>
      </c>
      <c r="D325" s="163" t="s">
        <v>151</v>
      </c>
      <c r="E325" s="164" t="s">
        <v>675</v>
      </c>
      <c r="F325" s="262" t="s">
        <v>676</v>
      </c>
      <c r="G325" s="262"/>
      <c r="H325" s="262"/>
      <c r="I325" s="262"/>
      <c r="J325" s="165" t="s">
        <v>202</v>
      </c>
      <c r="K325" s="166">
        <v>44</v>
      </c>
      <c r="L325" s="263">
        <v>0</v>
      </c>
      <c r="M325" s="264"/>
      <c r="N325" s="265">
        <f t="shared" si="45"/>
        <v>0</v>
      </c>
      <c r="O325" s="265"/>
      <c r="P325" s="265"/>
      <c r="Q325" s="265"/>
      <c r="R325" s="38"/>
      <c r="T325" s="168" t="s">
        <v>20</v>
      </c>
      <c r="U325" s="45" t="s">
        <v>44</v>
      </c>
      <c r="V325" s="37"/>
      <c r="W325" s="169">
        <f t="shared" si="46"/>
        <v>0</v>
      </c>
      <c r="X325" s="169">
        <v>0</v>
      </c>
      <c r="Y325" s="169">
        <f t="shared" si="47"/>
        <v>0</v>
      </c>
      <c r="Z325" s="169">
        <v>0</v>
      </c>
      <c r="AA325" s="170">
        <f t="shared" si="48"/>
        <v>0</v>
      </c>
      <c r="AR325" s="20" t="s">
        <v>442</v>
      </c>
      <c r="AT325" s="20" t="s">
        <v>151</v>
      </c>
      <c r="AU325" s="20" t="s">
        <v>129</v>
      </c>
      <c r="AY325" s="20" t="s">
        <v>150</v>
      </c>
      <c r="BE325" s="106">
        <f t="shared" si="49"/>
        <v>0</v>
      </c>
      <c r="BF325" s="106">
        <f t="shared" si="50"/>
        <v>0</v>
      </c>
      <c r="BG325" s="106">
        <f t="shared" si="51"/>
        <v>0</v>
      </c>
      <c r="BH325" s="106">
        <f t="shared" si="52"/>
        <v>0</v>
      </c>
      <c r="BI325" s="106">
        <f t="shared" si="53"/>
        <v>0</v>
      </c>
      <c r="BJ325" s="20" t="s">
        <v>129</v>
      </c>
      <c r="BK325" s="171">
        <f t="shared" si="54"/>
        <v>0</v>
      </c>
      <c r="BL325" s="20" t="s">
        <v>442</v>
      </c>
      <c r="BM325" s="20" t="s">
        <v>677</v>
      </c>
    </row>
    <row r="326" spans="2:65" s="1" customFormat="1" ht="16.5" customHeight="1">
      <c r="B326" s="36"/>
      <c r="C326" s="172" t="s">
        <v>678</v>
      </c>
      <c r="D326" s="172" t="s">
        <v>165</v>
      </c>
      <c r="E326" s="173" t="s">
        <v>679</v>
      </c>
      <c r="F326" s="266" t="s">
        <v>680</v>
      </c>
      <c r="G326" s="266"/>
      <c r="H326" s="266"/>
      <c r="I326" s="266"/>
      <c r="J326" s="174" t="s">
        <v>202</v>
      </c>
      <c r="K326" s="175">
        <v>27</v>
      </c>
      <c r="L326" s="267">
        <v>0</v>
      </c>
      <c r="M326" s="268"/>
      <c r="N326" s="269">
        <f t="shared" si="45"/>
        <v>0</v>
      </c>
      <c r="O326" s="265"/>
      <c r="P326" s="265"/>
      <c r="Q326" s="265"/>
      <c r="R326" s="38"/>
      <c r="T326" s="168" t="s">
        <v>20</v>
      </c>
      <c r="U326" s="45" t="s">
        <v>44</v>
      </c>
      <c r="V326" s="37"/>
      <c r="W326" s="169">
        <f t="shared" si="46"/>
        <v>0</v>
      </c>
      <c r="X326" s="169">
        <v>3.0000000000000001E-5</v>
      </c>
      <c r="Y326" s="169">
        <f t="shared" si="47"/>
        <v>8.1000000000000006E-4</v>
      </c>
      <c r="Z326" s="169">
        <v>0</v>
      </c>
      <c r="AA326" s="170">
        <f t="shared" si="48"/>
        <v>0</v>
      </c>
      <c r="AR326" s="20" t="s">
        <v>656</v>
      </c>
      <c r="AT326" s="20" t="s">
        <v>165</v>
      </c>
      <c r="AU326" s="20" t="s">
        <v>129</v>
      </c>
      <c r="AY326" s="20" t="s">
        <v>150</v>
      </c>
      <c r="BE326" s="106">
        <f t="shared" si="49"/>
        <v>0</v>
      </c>
      <c r="BF326" s="106">
        <f t="shared" si="50"/>
        <v>0</v>
      </c>
      <c r="BG326" s="106">
        <f t="shared" si="51"/>
        <v>0</v>
      </c>
      <c r="BH326" s="106">
        <f t="shared" si="52"/>
        <v>0</v>
      </c>
      <c r="BI326" s="106">
        <f t="shared" si="53"/>
        <v>0</v>
      </c>
      <c r="BJ326" s="20" t="s">
        <v>129</v>
      </c>
      <c r="BK326" s="171">
        <f t="shared" si="54"/>
        <v>0</v>
      </c>
      <c r="BL326" s="20" t="s">
        <v>656</v>
      </c>
      <c r="BM326" s="20" t="s">
        <v>681</v>
      </c>
    </row>
    <row r="327" spans="2:65" s="1" customFormat="1" ht="16.5" customHeight="1">
      <c r="B327" s="36"/>
      <c r="C327" s="172" t="s">
        <v>682</v>
      </c>
      <c r="D327" s="172" t="s">
        <v>165</v>
      </c>
      <c r="E327" s="173" t="s">
        <v>683</v>
      </c>
      <c r="F327" s="266" t="s">
        <v>684</v>
      </c>
      <c r="G327" s="266"/>
      <c r="H327" s="266"/>
      <c r="I327" s="266"/>
      <c r="J327" s="174" t="s">
        <v>202</v>
      </c>
      <c r="K327" s="175">
        <v>17</v>
      </c>
      <c r="L327" s="267">
        <v>0</v>
      </c>
      <c r="M327" s="268"/>
      <c r="N327" s="269">
        <f t="shared" si="45"/>
        <v>0</v>
      </c>
      <c r="O327" s="265"/>
      <c r="P327" s="265"/>
      <c r="Q327" s="265"/>
      <c r="R327" s="38"/>
      <c r="T327" s="168" t="s">
        <v>20</v>
      </c>
      <c r="U327" s="45" t="s">
        <v>44</v>
      </c>
      <c r="V327" s="37"/>
      <c r="W327" s="169">
        <f t="shared" si="46"/>
        <v>0</v>
      </c>
      <c r="X327" s="169">
        <v>3.0000000000000001E-5</v>
      </c>
      <c r="Y327" s="169">
        <f t="shared" si="47"/>
        <v>5.1000000000000004E-4</v>
      </c>
      <c r="Z327" s="169">
        <v>0</v>
      </c>
      <c r="AA327" s="170">
        <f t="shared" si="48"/>
        <v>0</v>
      </c>
      <c r="AR327" s="20" t="s">
        <v>656</v>
      </c>
      <c r="AT327" s="20" t="s">
        <v>165</v>
      </c>
      <c r="AU327" s="20" t="s">
        <v>129</v>
      </c>
      <c r="AY327" s="20" t="s">
        <v>150</v>
      </c>
      <c r="BE327" s="106">
        <f t="shared" si="49"/>
        <v>0</v>
      </c>
      <c r="BF327" s="106">
        <f t="shared" si="50"/>
        <v>0</v>
      </c>
      <c r="BG327" s="106">
        <f t="shared" si="51"/>
        <v>0</v>
      </c>
      <c r="BH327" s="106">
        <f t="shared" si="52"/>
        <v>0</v>
      </c>
      <c r="BI327" s="106">
        <f t="shared" si="53"/>
        <v>0</v>
      </c>
      <c r="BJ327" s="20" t="s">
        <v>129</v>
      </c>
      <c r="BK327" s="171">
        <f t="shared" si="54"/>
        <v>0</v>
      </c>
      <c r="BL327" s="20" t="s">
        <v>656</v>
      </c>
      <c r="BM327" s="20" t="s">
        <v>685</v>
      </c>
    </row>
    <row r="328" spans="2:65" s="1" customFormat="1" ht="38.25" customHeight="1">
      <c r="B328" s="36"/>
      <c r="C328" s="163" t="s">
        <v>686</v>
      </c>
      <c r="D328" s="163" t="s">
        <v>151</v>
      </c>
      <c r="E328" s="164" t="s">
        <v>687</v>
      </c>
      <c r="F328" s="262" t="s">
        <v>688</v>
      </c>
      <c r="G328" s="262"/>
      <c r="H328" s="262"/>
      <c r="I328" s="262"/>
      <c r="J328" s="165" t="s">
        <v>202</v>
      </c>
      <c r="K328" s="166">
        <v>10</v>
      </c>
      <c r="L328" s="263">
        <v>0</v>
      </c>
      <c r="M328" s="264"/>
      <c r="N328" s="265">
        <f t="shared" si="45"/>
        <v>0</v>
      </c>
      <c r="O328" s="265"/>
      <c r="P328" s="265"/>
      <c r="Q328" s="265"/>
      <c r="R328" s="38"/>
      <c r="T328" s="168" t="s">
        <v>20</v>
      </c>
      <c r="U328" s="45" t="s">
        <v>44</v>
      </c>
      <c r="V328" s="37"/>
      <c r="W328" s="169">
        <f t="shared" si="46"/>
        <v>0</v>
      </c>
      <c r="X328" s="169">
        <v>0</v>
      </c>
      <c r="Y328" s="169">
        <f t="shared" si="47"/>
        <v>0</v>
      </c>
      <c r="Z328" s="169">
        <v>0</v>
      </c>
      <c r="AA328" s="170">
        <f t="shared" si="48"/>
        <v>0</v>
      </c>
      <c r="AR328" s="20" t="s">
        <v>442</v>
      </c>
      <c r="AT328" s="20" t="s">
        <v>151</v>
      </c>
      <c r="AU328" s="20" t="s">
        <v>129</v>
      </c>
      <c r="AY328" s="20" t="s">
        <v>150</v>
      </c>
      <c r="BE328" s="106">
        <f t="shared" si="49"/>
        <v>0</v>
      </c>
      <c r="BF328" s="106">
        <f t="shared" si="50"/>
        <v>0</v>
      </c>
      <c r="BG328" s="106">
        <f t="shared" si="51"/>
        <v>0</v>
      </c>
      <c r="BH328" s="106">
        <f t="shared" si="52"/>
        <v>0</v>
      </c>
      <c r="BI328" s="106">
        <f t="shared" si="53"/>
        <v>0</v>
      </c>
      <c r="BJ328" s="20" t="s">
        <v>129</v>
      </c>
      <c r="BK328" s="171">
        <f t="shared" si="54"/>
        <v>0</v>
      </c>
      <c r="BL328" s="20" t="s">
        <v>442</v>
      </c>
      <c r="BM328" s="20" t="s">
        <v>689</v>
      </c>
    </row>
    <row r="329" spans="2:65" s="1" customFormat="1" ht="16.5" customHeight="1">
      <c r="B329" s="36"/>
      <c r="C329" s="172" t="s">
        <v>690</v>
      </c>
      <c r="D329" s="172" t="s">
        <v>165</v>
      </c>
      <c r="E329" s="173" t="s">
        <v>691</v>
      </c>
      <c r="F329" s="266" t="s">
        <v>692</v>
      </c>
      <c r="G329" s="266"/>
      <c r="H329" s="266"/>
      <c r="I329" s="266"/>
      <c r="J329" s="174" t="s">
        <v>202</v>
      </c>
      <c r="K329" s="175">
        <v>10</v>
      </c>
      <c r="L329" s="267">
        <v>0</v>
      </c>
      <c r="M329" s="268"/>
      <c r="N329" s="269">
        <f t="shared" si="45"/>
        <v>0</v>
      </c>
      <c r="O329" s="265"/>
      <c r="P329" s="265"/>
      <c r="Q329" s="265"/>
      <c r="R329" s="38"/>
      <c r="T329" s="168" t="s">
        <v>20</v>
      </c>
      <c r="U329" s="45" t="s">
        <v>44</v>
      </c>
      <c r="V329" s="37"/>
      <c r="W329" s="169">
        <f t="shared" si="46"/>
        <v>0</v>
      </c>
      <c r="X329" s="169">
        <v>3.0000000000000001E-5</v>
      </c>
      <c r="Y329" s="169">
        <f t="shared" si="47"/>
        <v>3.0000000000000003E-4</v>
      </c>
      <c r="Z329" s="169">
        <v>0</v>
      </c>
      <c r="AA329" s="170">
        <f t="shared" si="48"/>
        <v>0</v>
      </c>
      <c r="AR329" s="20" t="s">
        <v>656</v>
      </c>
      <c r="AT329" s="20" t="s">
        <v>165</v>
      </c>
      <c r="AU329" s="20" t="s">
        <v>129</v>
      </c>
      <c r="AY329" s="20" t="s">
        <v>150</v>
      </c>
      <c r="BE329" s="106">
        <f t="shared" si="49"/>
        <v>0</v>
      </c>
      <c r="BF329" s="106">
        <f t="shared" si="50"/>
        <v>0</v>
      </c>
      <c r="BG329" s="106">
        <f t="shared" si="51"/>
        <v>0</v>
      </c>
      <c r="BH329" s="106">
        <f t="shared" si="52"/>
        <v>0</v>
      </c>
      <c r="BI329" s="106">
        <f t="shared" si="53"/>
        <v>0</v>
      </c>
      <c r="BJ329" s="20" t="s">
        <v>129</v>
      </c>
      <c r="BK329" s="171">
        <f t="shared" si="54"/>
        <v>0</v>
      </c>
      <c r="BL329" s="20" t="s">
        <v>656</v>
      </c>
      <c r="BM329" s="20" t="s">
        <v>693</v>
      </c>
    </row>
    <row r="330" spans="2:65" s="1" customFormat="1" ht="38.25" customHeight="1">
      <c r="B330" s="36"/>
      <c r="C330" s="163" t="s">
        <v>694</v>
      </c>
      <c r="D330" s="163" t="s">
        <v>151</v>
      </c>
      <c r="E330" s="164" t="s">
        <v>695</v>
      </c>
      <c r="F330" s="262" t="s">
        <v>696</v>
      </c>
      <c r="G330" s="262"/>
      <c r="H330" s="262"/>
      <c r="I330" s="262"/>
      <c r="J330" s="165" t="s">
        <v>202</v>
      </c>
      <c r="K330" s="166">
        <v>8</v>
      </c>
      <c r="L330" s="263">
        <v>0</v>
      </c>
      <c r="M330" s="264"/>
      <c r="N330" s="265">
        <f t="shared" si="45"/>
        <v>0</v>
      </c>
      <c r="O330" s="265"/>
      <c r="P330" s="265"/>
      <c r="Q330" s="265"/>
      <c r="R330" s="38"/>
      <c r="T330" s="168" t="s">
        <v>20</v>
      </c>
      <c r="U330" s="45" t="s">
        <v>44</v>
      </c>
      <c r="V330" s="37"/>
      <c r="W330" s="169">
        <f t="shared" si="46"/>
        <v>0</v>
      </c>
      <c r="X330" s="169">
        <v>0</v>
      </c>
      <c r="Y330" s="169">
        <f t="shared" si="47"/>
        <v>0</v>
      </c>
      <c r="Z330" s="169">
        <v>0</v>
      </c>
      <c r="AA330" s="170">
        <f t="shared" si="48"/>
        <v>0</v>
      </c>
      <c r="AR330" s="20" t="s">
        <v>442</v>
      </c>
      <c r="AT330" s="20" t="s">
        <v>151</v>
      </c>
      <c r="AU330" s="20" t="s">
        <v>129</v>
      </c>
      <c r="AY330" s="20" t="s">
        <v>150</v>
      </c>
      <c r="BE330" s="106">
        <f t="shared" si="49"/>
        <v>0</v>
      </c>
      <c r="BF330" s="106">
        <f t="shared" si="50"/>
        <v>0</v>
      </c>
      <c r="BG330" s="106">
        <f t="shared" si="51"/>
        <v>0</v>
      </c>
      <c r="BH330" s="106">
        <f t="shared" si="52"/>
        <v>0</v>
      </c>
      <c r="BI330" s="106">
        <f t="shared" si="53"/>
        <v>0</v>
      </c>
      <c r="BJ330" s="20" t="s">
        <v>129</v>
      </c>
      <c r="BK330" s="171">
        <f t="shared" si="54"/>
        <v>0</v>
      </c>
      <c r="BL330" s="20" t="s">
        <v>442</v>
      </c>
      <c r="BM330" s="20" t="s">
        <v>697</v>
      </c>
    </row>
    <row r="331" spans="2:65" s="1" customFormat="1" ht="16.5" customHeight="1">
      <c r="B331" s="36"/>
      <c r="C331" s="172" t="s">
        <v>698</v>
      </c>
      <c r="D331" s="172" t="s">
        <v>165</v>
      </c>
      <c r="E331" s="173" t="s">
        <v>699</v>
      </c>
      <c r="F331" s="266" t="s">
        <v>700</v>
      </c>
      <c r="G331" s="266"/>
      <c r="H331" s="266"/>
      <c r="I331" s="266"/>
      <c r="J331" s="174" t="s">
        <v>202</v>
      </c>
      <c r="K331" s="175">
        <v>8</v>
      </c>
      <c r="L331" s="267">
        <v>0</v>
      </c>
      <c r="M331" s="268"/>
      <c r="N331" s="269">
        <f t="shared" si="45"/>
        <v>0</v>
      </c>
      <c r="O331" s="265"/>
      <c r="P331" s="265"/>
      <c r="Q331" s="265"/>
      <c r="R331" s="38"/>
      <c r="T331" s="168" t="s">
        <v>20</v>
      </c>
      <c r="U331" s="45" t="s">
        <v>44</v>
      </c>
      <c r="V331" s="37"/>
      <c r="W331" s="169">
        <f t="shared" si="46"/>
        <v>0</v>
      </c>
      <c r="X331" s="169">
        <v>1.0000000000000001E-5</v>
      </c>
      <c r="Y331" s="169">
        <f t="shared" si="47"/>
        <v>8.0000000000000007E-5</v>
      </c>
      <c r="Z331" s="169">
        <v>0</v>
      </c>
      <c r="AA331" s="170">
        <f t="shared" si="48"/>
        <v>0</v>
      </c>
      <c r="AR331" s="20" t="s">
        <v>656</v>
      </c>
      <c r="AT331" s="20" t="s">
        <v>165</v>
      </c>
      <c r="AU331" s="20" t="s">
        <v>129</v>
      </c>
      <c r="AY331" s="20" t="s">
        <v>150</v>
      </c>
      <c r="BE331" s="106">
        <f t="shared" si="49"/>
        <v>0</v>
      </c>
      <c r="BF331" s="106">
        <f t="shared" si="50"/>
        <v>0</v>
      </c>
      <c r="BG331" s="106">
        <f t="shared" si="51"/>
        <v>0</v>
      </c>
      <c r="BH331" s="106">
        <f t="shared" si="52"/>
        <v>0</v>
      </c>
      <c r="BI331" s="106">
        <f t="shared" si="53"/>
        <v>0</v>
      </c>
      <c r="BJ331" s="20" t="s">
        <v>129</v>
      </c>
      <c r="BK331" s="171">
        <f t="shared" si="54"/>
        <v>0</v>
      </c>
      <c r="BL331" s="20" t="s">
        <v>656</v>
      </c>
      <c r="BM331" s="20" t="s">
        <v>701</v>
      </c>
    </row>
    <row r="332" spans="2:65" s="1" customFormat="1" ht="16.5" customHeight="1">
      <c r="B332" s="36"/>
      <c r="C332" s="163" t="s">
        <v>702</v>
      </c>
      <c r="D332" s="163" t="s">
        <v>151</v>
      </c>
      <c r="E332" s="164" t="s">
        <v>703</v>
      </c>
      <c r="F332" s="262" t="s">
        <v>704</v>
      </c>
      <c r="G332" s="262"/>
      <c r="H332" s="262"/>
      <c r="I332" s="262"/>
      <c r="J332" s="165" t="s">
        <v>218</v>
      </c>
      <c r="K332" s="166">
        <v>25</v>
      </c>
      <c r="L332" s="263">
        <v>0</v>
      </c>
      <c r="M332" s="264"/>
      <c r="N332" s="265">
        <f t="shared" si="45"/>
        <v>0</v>
      </c>
      <c r="O332" s="265"/>
      <c r="P332" s="265"/>
      <c r="Q332" s="265"/>
      <c r="R332" s="38"/>
      <c r="T332" s="168" t="s">
        <v>20</v>
      </c>
      <c r="U332" s="45" t="s">
        <v>44</v>
      </c>
      <c r="V332" s="37"/>
      <c r="W332" s="169">
        <f t="shared" si="46"/>
        <v>0</v>
      </c>
      <c r="X332" s="169">
        <v>0</v>
      </c>
      <c r="Y332" s="169">
        <f t="shared" si="47"/>
        <v>0</v>
      </c>
      <c r="Z332" s="169">
        <v>0</v>
      </c>
      <c r="AA332" s="170">
        <f t="shared" si="48"/>
        <v>0</v>
      </c>
      <c r="AR332" s="20" t="s">
        <v>442</v>
      </c>
      <c r="AT332" s="20" t="s">
        <v>151</v>
      </c>
      <c r="AU332" s="20" t="s">
        <v>129</v>
      </c>
      <c r="AY332" s="20" t="s">
        <v>150</v>
      </c>
      <c r="BE332" s="106">
        <f t="shared" si="49"/>
        <v>0</v>
      </c>
      <c r="BF332" s="106">
        <f t="shared" si="50"/>
        <v>0</v>
      </c>
      <c r="BG332" s="106">
        <f t="shared" si="51"/>
        <v>0</v>
      </c>
      <c r="BH332" s="106">
        <f t="shared" si="52"/>
        <v>0</v>
      </c>
      <c r="BI332" s="106">
        <f t="shared" si="53"/>
        <v>0</v>
      </c>
      <c r="BJ332" s="20" t="s">
        <v>129</v>
      </c>
      <c r="BK332" s="171">
        <f t="shared" si="54"/>
        <v>0</v>
      </c>
      <c r="BL332" s="20" t="s">
        <v>442</v>
      </c>
      <c r="BM332" s="20" t="s">
        <v>705</v>
      </c>
    </row>
    <row r="333" spans="2:65" s="1" customFormat="1" ht="16.5" customHeight="1">
      <c r="B333" s="36"/>
      <c r="C333" s="172" t="s">
        <v>706</v>
      </c>
      <c r="D333" s="172" t="s">
        <v>165</v>
      </c>
      <c r="E333" s="173" t="s">
        <v>707</v>
      </c>
      <c r="F333" s="266" t="s">
        <v>708</v>
      </c>
      <c r="G333" s="266"/>
      <c r="H333" s="266"/>
      <c r="I333" s="266"/>
      <c r="J333" s="174" t="s">
        <v>218</v>
      </c>
      <c r="K333" s="175">
        <v>25</v>
      </c>
      <c r="L333" s="267">
        <v>0</v>
      </c>
      <c r="M333" s="268"/>
      <c r="N333" s="269">
        <f t="shared" si="45"/>
        <v>0</v>
      </c>
      <c r="O333" s="265"/>
      <c r="P333" s="265"/>
      <c r="Q333" s="265"/>
      <c r="R333" s="38"/>
      <c r="T333" s="168" t="s">
        <v>20</v>
      </c>
      <c r="U333" s="45" t="s">
        <v>44</v>
      </c>
      <c r="V333" s="37"/>
      <c r="W333" s="169">
        <f t="shared" si="46"/>
        <v>0</v>
      </c>
      <c r="X333" s="169">
        <v>1.7000000000000001E-4</v>
      </c>
      <c r="Y333" s="169">
        <f t="shared" si="47"/>
        <v>4.2500000000000003E-3</v>
      </c>
      <c r="Z333" s="169">
        <v>0</v>
      </c>
      <c r="AA333" s="170">
        <f t="shared" si="48"/>
        <v>0</v>
      </c>
      <c r="AR333" s="20" t="s">
        <v>656</v>
      </c>
      <c r="AT333" s="20" t="s">
        <v>165</v>
      </c>
      <c r="AU333" s="20" t="s">
        <v>129</v>
      </c>
      <c r="AY333" s="20" t="s">
        <v>150</v>
      </c>
      <c r="BE333" s="106">
        <f t="shared" si="49"/>
        <v>0</v>
      </c>
      <c r="BF333" s="106">
        <f t="shared" si="50"/>
        <v>0</v>
      </c>
      <c r="BG333" s="106">
        <f t="shared" si="51"/>
        <v>0</v>
      </c>
      <c r="BH333" s="106">
        <f t="shared" si="52"/>
        <v>0</v>
      </c>
      <c r="BI333" s="106">
        <f t="shared" si="53"/>
        <v>0</v>
      </c>
      <c r="BJ333" s="20" t="s">
        <v>129</v>
      </c>
      <c r="BK333" s="171">
        <f t="shared" si="54"/>
        <v>0</v>
      </c>
      <c r="BL333" s="20" t="s">
        <v>656</v>
      </c>
      <c r="BM333" s="20" t="s">
        <v>709</v>
      </c>
    </row>
    <row r="334" spans="2:65" s="1" customFormat="1" ht="38.25" customHeight="1">
      <c r="B334" s="36"/>
      <c r="C334" s="163" t="s">
        <v>710</v>
      </c>
      <c r="D334" s="163" t="s">
        <v>151</v>
      </c>
      <c r="E334" s="164" t="s">
        <v>711</v>
      </c>
      <c r="F334" s="262" t="s">
        <v>712</v>
      </c>
      <c r="G334" s="262"/>
      <c r="H334" s="262"/>
      <c r="I334" s="262"/>
      <c r="J334" s="165" t="s">
        <v>202</v>
      </c>
      <c r="K334" s="166">
        <v>1</v>
      </c>
      <c r="L334" s="263">
        <v>0</v>
      </c>
      <c r="M334" s="264"/>
      <c r="N334" s="265">
        <f t="shared" si="45"/>
        <v>0</v>
      </c>
      <c r="O334" s="265"/>
      <c r="P334" s="265"/>
      <c r="Q334" s="265"/>
      <c r="R334" s="38"/>
      <c r="T334" s="168" t="s">
        <v>20</v>
      </c>
      <c r="U334" s="45" t="s">
        <v>44</v>
      </c>
      <c r="V334" s="37"/>
      <c r="W334" s="169">
        <f t="shared" si="46"/>
        <v>0</v>
      </c>
      <c r="X334" s="169">
        <v>0</v>
      </c>
      <c r="Y334" s="169">
        <f t="shared" si="47"/>
        <v>0</v>
      </c>
      <c r="Z334" s="169">
        <v>0</v>
      </c>
      <c r="AA334" s="170">
        <f t="shared" si="48"/>
        <v>0</v>
      </c>
      <c r="AR334" s="20" t="s">
        <v>442</v>
      </c>
      <c r="AT334" s="20" t="s">
        <v>151</v>
      </c>
      <c r="AU334" s="20" t="s">
        <v>129</v>
      </c>
      <c r="AY334" s="20" t="s">
        <v>150</v>
      </c>
      <c r="BE334" s="106">
        <f t="shared" si="49"/>
        <v>0</v>
      </c>
      <c r="BF334" s="106">
        <f t="shared" si="50"/>
        <v>0</v>
      </c>
      <c r="BG334" s="106">
        <f t="shared" si="51"/>
        <v>0</v>
      </c>
      <c r="BH334" s="106">
        <f t="shared" si="52"/>
        <v>0</v>
      </c>
      <c r="BI334" s="106">
        <f t="shared" si="53"/>
        <v>0</v>
      </c>
      <c r="BJ334" s="20" t="s">
        <v>129</v>
      </c>
      <c r="BK334" s="171">
        <f t="shared" si="54"/>
        <v>0</v>
      </c>
      <c r="BL334" s="20" t="s">
        <v>442</v>
      </c>
      <c r="BM334" s="20" t="s">
        <v>713</v>
      </c>
    </row>
    <row r="335" spans="2:65" s="1" customFormat="1" ht="16.5" customHeight="1">
      <c r="B335" s="36"/>
      <c r="C335" s="172" t="s">
        <v>656</v>
      </c>
      <c r="D335" s="172" t="s">
        <v>165</v>
      </c>
      <c r="E335" s="173" t="s">
        <v>714</v>
      </c>
      <c r="F335" s="266" t="s">
        <v>715</v>
      </c>
      <c r="G335" s="266"/>
      <c r="H335" s="266"/>
      <c r="I335" s="266"/>
      <c r="J335" s="174" t="s">
        <v>202</v>
      </c>
      <c r="K335" s="175">
        <v>1</v>
      </c>
      <c r="L335" s="267">
        <v>0</v>
      </c>
      <c r="M335" s="268"/>
      <c r="N335" s="269">
        <f t="shared" si="45"/>
        <v>0</v>
      </c>
      <c r="O335" s="265"/>
      <c r="P335" s="265"/>
      <c r="Q335" s="265"/>
      <c r="R335" s="38"/>
      <c r="T335" s="168" t="s">
        <v>20</v>
      </c>
      <c r="U335" s="45" t="s">
        <v>44</v>
      </c>
      <c r="V335" s="37"/>
      <c r="W335" s="169">
        <f t="shared" si="46"/>
        <v>0</v>
      </c>
      <c r="X335" s="169">
        <v>1E-4</v>
      </c>
      <c r="Y335" s="169">
        <f t="shared" si="47"/>
        <v>1E-4</v>
      </c>
      <c r="Z335" s="169">
        <v>0</v>
      </c>
      <c r="AA335" s="170">
        <f t="shared" si="48"/>
        <v>0</v>
      </c>
      <c r="AR335" s="20" t="s">
        <v>656</v>
      </c>
      <c r="AT335" s="20" t="s">
        <v>165</v>
      </c>
      <c r="AU335" s="20" t="s">
        <v>129</v>
      </c>
      <c r="AY335" s="20" t="s">
        <v>150</v>
      </c>
      <c r="BE335" s="106">
        <f t="shared" si="49"/>
        <v>0</v>
      </c>
      <c r="BF335" s="106">
        <f t="shared" si="50"/>
        <v>0</v>
      </c>
      <c r="BG335" s="106">
        <f t="shared" si="51"/>
        <v>0</v>
      </c>
      <c r="BH335" s="106">
        <f t="shared" si="52"/>
        <v>0</v>
      </c>
      <c r="BI335" s="106">
        <f t="shared" si="53"/>
        <v>0</v>
      </c>
      <c r="BJ335" s="20" t="s">
        <v>129</v>
      </c>
      <c r="BK335" s="171">
        <f t="shared" si="54"/>
        <v>0</v>
      </c>
      <c r="BL335" s="20" t="s">
        <v>656</v>
      </c>
      <c r="BM335" s="20" t="s">
        <v>716</v>
      </c>
    </row>
    <row r="336" spans="2:65" s="1" customFormat="1" ht="38.25" customHeight="1">
      <c r="B336" s="36"/>
      <c r="C336" s="163" t="s">
        <v>717</v>
      </c>
      <c r="D336" s="163" t="s">
        <v>151</v>
      </c>
      <c r="E336" s="164" t="s">
        <v>718</v>
      </c>
      <c r="F336" s="262" t="s">
        <v>719</v>
      </c>
      <c r="G336" s="262"/>
      <c r="H336" s="262"/>
      <c r="I336" s="262"/>
      <c r="J336" s="165" t="s">
        <v>202</v>
      </c>
      <c r="K336" s="166">
        <v>1</v>
      </c>
      <c r="L336" s="263">
        <v>0</v>
      </c>
      <c r="M336" s="264"/>
      <c r="N336" s="265">
        <f t="shared" si="45"/>
        <v>0</v>
      </c>
      <c r="O336" s="265"/>
      <c r="P336" s="265"/>
      <c r="Q336" s="265"/>
      <c r="R336" s="38"/>
      <c r="T336" s="168" t="s">
        <v>20</v>
      </c>
      <c r="U336" s="45" t="s">
        <v>44</v>
      </c>
      <c r="V336" s="37"/>
      <c r="W336" s="169">
        <f t="shared" si="46"/>
        <v>0</v>
      </c>
      <c r="X336" s="169">
        <v>0</v>
      </c>
      <c r="Y336" s="169">
        <f t="shared" si="47"/>
        <v>0</v>
      </c>
      <c r="Z336" s="169">
        <v>0</v>
      </c>
      <c r="AA336" s="170">
        <f t="shared" si="48"/>
        <v>0</v>
      </c>
      <c r="AR336" s="20" t="s">
        <v>442</v>
      </c>
      <c r="AT336" s="20" t="s">
        <v>151</v>
      </c>
      <c r="AU336" s="20" t="s">
        <v>129</v>
      </c>
      <c r="AY336" s="20" t="s">
        <v>150</v>
      </c>
      <c r="BE336" s="106">
        <f t="shared" si="49"/>
        <v>0</v>
      </c>
      <c r="BF336" s="106">
        <f t="shared" si="50"/>
        <v>0</v>
      </c>
      <c r="BG336" s="106">
        <f t="shared" si="51"/>
        <v>0</v>
      </c>
      <c r="BH336" s="106">
        <f t="shared" si="52"/>
        <v>0</v>
      </c>
      <c r="BI336" s="106">
        <f t="shared" si="53"/>
        <v>0</v>
      </c>
      <c r="BJ336" s="20" t="s">
        <v>129</v>
      </c>
      <c r="BK336" s="171">
        <f t="shared" si="54"/>
        <v>0</v>
      </c>
      <c r="BL336" s="20" t="s">
        <v>442</v>
      </c>
      <c r="BM336" s="20" t="s">
        <v>720</v>
      </c>
    </row>
    <row r="337" spans="2:65" s="1" customFormat="1" ht="16.5" customHeight="1">
      <c r="B337" s="36"/>
      <c r="C337" s="172" t="s">
        <v>721</v>
      </c>
      <c r="D337" s="172" t="s">
        <v>165</v>
      </c>
      <c r="E337" s="173" t="s">
        <v>722</v>
      </c>
      <c r="F337" s="266" t="s">
        <v>723</v>
      </c>
      <c r="G337" s="266"/>
      <c r="H337" s="266"/>
      <c r="I337" s="266"/>
      <c r="J337" s="174" t="s">
        <v>202</v>
      </c>
      <c r="K337" s="175">
        <v>1</v>
      </c>
      <c r="L337" s="267">
        <v>0</v>
      </c>
      <c r="M337" s="268"/>
      <c r="N337" s="269">
        <f t="shared" si="45"/>
        <v>0</v>
      </c>
      <c r="O337" s="265"/>
      <c r="P337" s="265"/>
      <c r="Q337" s="265"/>
      <c r="R337" s="38"/>
      <c r="T337" s="168" t="s">
        <v>20</v>
      </c>
      <c r="U337" s="45" t="s">
        <v>44</v>
      </c>
      <c r="V337" s="37"/>
      <c r="W337" s="169">
        <f t="shared" si="46"/>
        <v>0</v>
      </c>
      <c r="X337" s="169">
        <v>6.0000000000000002E-5</v>
      </c>
      <c r="Y337" s="169">
        <f t="shared" si="47"/>
        <v>6.0000000000000002E-5</v>
      </c>
      <c r="Z337" s="169">
        <v>0</v>
      </c>
      <c r="AA337" s="170">
        <f t="shared" si="48"/>
        <v>0</v>
      </c>
      <c r="AR337" s="20" t="s">
        <v>656</v>
      </c>
      <c r="AT337" s="20" t="s">
        <v>165</v>
      </c>
      <c r="AU337" s="20" t="s">
        <v>129</v>
      </c>
      <c r="AY337" s="20" t="s">
        <v>150</v>
      </c>
      <c r="BE337" s="106">
        <f t="shared" si="49"/>
        <v>0</v>
      </c>
      <c r="BF337" s="106">
        <f t="shared" si="50"/>
        <v>0</v>
      </c>
      <c r="BG337" s="106">
        <f t="shared" si="51"/>
        <v>0</v>
      </c>
      <c r="BH337" s="106">
        <f t="shared" si="52"/>
        <v>0</v>
      </c>
      <c r="BI337" s="106">
        <f t="shared" si="53"/>
        <v>0</v>
      </c>
      <c r="BJ337" s="20" t="s">
        <v>129</v>
      </c>
      <c r="BK337" s="171">
        <f t="shared" si="54"/>
        <v>0</v>
      </c>
      <c r="BL337" s="20" t="s">
        <v>656</v>
      </c>
      <c r="BM337" s="20" t="s">
        <v>724</v>
      </c>
    </row>
    <row r="338" spans="2:65" s="1" customFormat="1" ht="25.5" customHeight="1">
      <c r="B338" s="36"/>
      <c r="C338" s="163" t="s">
        <v>725</v>
      </c>
      <c r="D338" s="163" t="s">
        <v>151</v>
      </c>
      <c r="E338" s="164" t="s">
        <v>726</v>
      </c>
      <c r="F338" s="262" t="s">
        <v>727</v>
      </c>
      <c r="G338" s="262"/>
      <c r="H338" s="262"/>
      <c r="I338" s="262"/>
      <c r="J338" s="165" t="s">
        <v>202</v>
      </c>
      <c r="K338" s="166">
        <v>7</v>
      </c>
      <c r="L338" s="263">
        <v>0</v>
      </c>
      <c r="M338" s="264"/>
      <c r="N338" s="265">
        <f t="shared" si="45"/>
        <v>0</v>
      </c>
      <c r="O338" s="265"/>
      <c r="P338" s="265"/>
      <c r="Q338" s="265"/>
      <c r="R338" s="38"/>
      <c r="T338" s="168" t="s">
        <v>20</v>
      </c>
      <c r="U338" s="45" t="s">
        <v>44</v>
      </c>
      <c r="V338" s="37"/>
      <c r="W338" s="169">
        <f t="shared" si="46"/>
        <v>0</v>
      </c>
      <c r="X338" s="169">
        <v>0</v>
      </c>
      <c r="Y338" s="169">
        <f t="shared" si="47"/>
        <v>0</v>
      </c>
      <c r="Z338" s="169">
        <v>0</v>
      </c>
      <c r="AA338" s="170">
        <f t="shared" si="48"/>
        <v>0</v>
      </c>
      <c r="AR338" s="20" t="s">
        <v>442</v>
      </c>
      <c r="AT338" s="20" t="s">
        <v>151</v>
      </c>
      <c r="AU338" s="20" t="s">
        <v>129</v>
      </c>
      <c r="AY338" s="20" t="s">
        <v>150</v>
      </c>
      <c r="BE338" s="106">
        <f t="shared" si="49"/>
        <v>0</v>
      </c>
      <c r="BF338" s="106">
        <f t="shared" si="50"/>
        <v>0</v>
      </c>
      <c r="BG338" s="106">
        <f t="shared" si="51"/>
        <v>0</v>
      </c>
      <c r="BH338" s="106">
        <f t="shared" si="52"/>
        <v>0</v>
      </c>
      <c r="BI338" s="106">
        <f t="shared" si="53"/>
        <v>0</v>
      </c>
      <c r="BJ338" s="20" t="s">
        <v>129</v>
      </c>
      <c r="BK338" s="171">
        <f t="shared" si="54"/>
        <v>0</v>
      </c>
      <c r="BL338" s="20" t="s">
        <v>442</v>
      </c>
      <c r="BM338" s="20" t="s">
        <v>728</v>
      </c>
    </row>
    <row r="339" spans="2:65" s="1" customFormat="1" ht="16.5" customHeight="1">
      <c r="B339" s="36"/>
      <c r="C339" s="172" t="s">
        <v>729</v>
      </c>
      <c r="D339" s="172" t="s">
        <v>165</v>
      </c>
      <c r="E339" s="173" t="s">
        <v>730</v>
      </c>
      <c r="F339" s="266" t="s">
        <v>731</v>
      </c>
      <c r="G339" s="266"/>
      <c r="H339" s="266"/>
      <c r="I339" s="266"/>
      <c r="J339" s="174" t="s">
        <v>202</v>
      </c>
      <c r="K339" s="175">
        <v>7</v>
      </c>
      <c r="L339" s="267">
        <v>0</v>
      </c>
      <c r="M339" s="268"/>
      <c r="N339" s="269">
        <f t="shared" si="45"/>
        <v>0</v>
      </c>
      <c r="O339" s="265"/>
      <c r="P339" s="265"/>
      <c r="Q339" s="265"/>
      <c r="R339" s="38"/>
      <c r="T339" s="168" t="s">
        <v>20</v>
      </c>
      <c r="U339" s="45" t="s">
        <v>44</v>
      </c>
      <c r="V339" s="37"/>
      <c r="W339" s="169">
        <f t="shared" si="46"/>
        <v>0</v>
      </c>
      <c r="X339" s="169">
        <v>1E-4</v>
      </c>
      <c r="Y339" s="169">
        <f t="shared" si="47"/>
        <v>6.9999999999999999E-4</v>
      </c>
      <c r="Z339" s="169">
        <v>0</v>
      </c>
      <c r="AA339" s="170">
        <f t="shared" si="48"/>
        <v>0</v>
      </c>
      <c r="AR339" s="20" t="s">
        <v>656</v>
      </c>
      <c r="AT339" s="20" t="s">
        <v>165</v>
      </c>
      <c r="AU339" s="20" t="s">
        <v>129</v>
      </c>
      <c r="AY339" s="20" t="s">
        <v>150</v>
      </c>
      <c r="BE339" s="106">
        <f t="shared" si="49"/>
        <v>0</v>
      </c>
      <c r="BF339" s="106">
        <f t="shared" si="50"/>
        <v>0</v>
      </c>
      <c r="BG339" s="106">
        <f t="shared" si="51"/>
        <v>0</v>
      </c>
      <c r="BH339" s="106">
        <f t="shared" si="52"/>
        <v>0</v>
      </c>
      <c r="BI339" s="106">
        <f t="shared" si="53"/>
        <v>0</v>
      </c>
      <c r="BJ339" s="20" t="s">
        <v>129</v>
      </c>
      <c r="BK339" s="171">
        <f t="shared" si="54"/>
        <v>0</v>
      </c>
      <c r="BL339" s="20" t="s">
        <v>656</v>
      </c>
      <c r="BM339" s="20" t="s">
        <v>732</v>
      </c>
    </row>
    <row r="340" spans="2:65" s="1" customFormat="1" ht="25.5" customHeight="1">
      <c r="B340" s="36"/>
      <c r="C340" s="163" t="s">
        <v>733</v>
      </c>
      <c r="D340" s="163" t="s">
        <v>151</v>
      </c>
      <c r="E340" s="164" t="s">
        <v>734</v>
      </c>
      <c r="F340" s="262" t="s">
        <v>735</v>
      </c>
      <c r="G340" s="262"/>
      <c r="H340" s="262"/>
      <c r="I340" s="262"/>
      <c r="J340" s="165" t="s">
        <v>202</v>
      </c>
      <c r="K340" s="166">
        <v>1</v>
      </c>
      <c r="L340" s="263">
        <v>0</v>
      </c>
      <c r="M340" s="264"/>
      <c r="N340" s="265">
        <f t="shared" si="45"/>
        <v>0</v>
      </c>
      <c r="O340" s="265"/>
      <c r="P340" s="265"/>
      <c r="Q340" s="265"/>
      <c r="R340" s="38"/>
      <c r="T340" s="168" t="s">
        <v>20</v>
      </c>
      <c r="U340" s="45" t="s">
        <v>44</v>
      </c>
      <c r="V340" s="37"/>
      <c r="W340" s="169">
        <f t="shared" si="46"/>
        <v>0</v>
      </c>
      <c r="X340" s="169">
        <v>0</v>
      </c>
      <c r="Y340" s="169">
        <f t="shared" si="47"/>
        <v>0</v>
      </c>
      <c r="Z340" s="169">
        <v>0</v>
      </c>
      <c r="AA340" s="170">
        <f t="shared" si="48"/>
        <v>0</v>
      </c>
      <c r="AR340" s="20" t="s">
        <v>442</v>
      </c>
      <c r="AT340" s="20" t="s">
        <v>151</v>
      </c>
      <c r="AU340" s="20" t="s">
        <v>129</v>
      </c>
      <c r="AY340" s="20" t="s">
        <v>150</v>
      </c>
      <c r="BE340" s="106">
        <f t="shared" si="49"/>
        <v>0</v>
      </c>
      <c r="BF340" s="106">
        <f t="shared" si="50"/>
        <v>0</v>
      </c>
      <c r="BG340" s="106">
        <f t="shared" si="51"/>
        <v>0</v>
      </c>
      <c r="BH340" s="106">
        <f t="shared" si="52"/>
        <v>0</v>
      </c>
      <c r="BI340" s="106">
        <f t="shared" si="53"/>
        <v>0</v>
      </c>
      <c r="BJ340" s="20" t="s">
        <v>129</v>
      </c>
      <c r="BK340" s="171">
        <f t="shared" si="54"/>
        <v>0</v>
      </c>
      <c r="BL340" s="20" t="s">
        <v>442</v>
      </c>
      <c r="BM340" s="20" t="s">
        <v>736</v>
      </c>
    </row>
    <row r="341" spans="2:65" s="1" customFormat="1" ht="16.5" customHeight="1">
      <c r="B341" s="36"/>
      <c r="C341" s="172" t="s">
        <v>737</v>
      </c>
      <c r="D341" s="172" t="s">
        <v>165</v>
      </c>
      <c r="E341" s="173" t="s">
        <v>738</v>
      </c>
      <c r="F341" s="266" t="s">
        <v>739</v>
      </c>
      <c r="G341" s="266"/>
      <c r="H341" s="266"/>
      <c r="I341" s="266"/>
      <c r="J341" s="174" t="s">
        <v>202</v>
      </c>
      <c r="K341" s="175">
        <v>1</v>
      </c>
      <c r="L341" s="267">
        <v>0</v>
      </c>
      <c r="M341" s="268"/>
      <c r="N341" s="269">
        <f t="shared" si="45"/>
        <v>0</v>
      </c>
      <c r="O341" s="265"/>
      <c r="P341" s="265"/>
      <c r="Q341" s="265"/>
      <c r="R341" s="38"/>
      <c r="T341" s="168" t="s">
        <v>20</v>
      </c>
      <c r="U341" s="45" t="s">
        <v>44</v>
      </c>
      <c r="V341" s="37"/>
      <c r="W341" s="169">
        <f t="shared" si="46"/>
        <v>0</v>
      </c>
      <c r="X341" s="169">
        <v>5.0000000000000002E-5</v>
      </c>
      <c r="Y341" s="169">
        <f t="shared" si="47"/>
        <v>5.0000000000000002E-5</v>
      </c>
      <c r="Z341" s="169">
        <v>0</v>
      </c>
      <c r="AA341" s="170">
        <f t="shared" si="48"/>
        <v>0</v>
      </c>
      <c r="AR341" s="20" t="s">
        <v>656</v>
      </c>
      <c r="AT341" s="20" t="s">
        <v>165</v>
      </c>
      <c r="AU341" s="20" t="s">
        <v>129</v>
      </c>
      <c r="AY341" s="20" t="s">
        <v>150</v>
      </c>
      <c r="BE341" s="106">
        <f t="shared" si="49"/>
        <v>0</v>
      </c>
      <c r="BF341" s="106">
        <f t="shared" si="50"/>
        <v>0</v>
      </c>
      <c r="BG341" s="106">
        <f t="shared" si="51"/>
        <v>0</v>
      </c>
      <c r="BH341" s="106">
        <f t="shared" si="52"/>
        <v>0</v>
      </c>
      <c r="BI341" s="106">
        <f t="shared" si="53"/>
        <v>0</v>
      </c>
      <c r="BJ341" s="20" t="s">
        <v>129</v>
      </c>
      <c r="BK341" s="171">
        <f t="shared" si="54"/>
        <v>0</v>
      </c>
      <c r="BL341" s="20" t="s">
        <v>656</v>
      </c>
      <c r="BM341" s="20" t="s">
        <v>740</v>
      </c>
    </row>
    <row r="342" spans="2:65" s="1" customFormat="1" ht="25.5" customHeight="1">
      <c r="B342" s="36"/>
      <c r="C342" s="163" t="s">
        <v>741</v>
      </c>
      <c r="D342" s="163" t="s">
        <v>151</v>
      </c>
      <c r="E342" s="164" t="s">
        <v>742</v>
      </c>
      <c r="F342" s="262" t="s">
        <v>743</v>
      </c>
      <c r="G342" s="262"/>
      <c r="H342" s="262"/>
      <c r="I342" s="262"/>
      <c r="J342" s="165" t="s">
        <v>202</v>
      </c>
      <c r="K342" s="166">
        <v>6</v>
      </c>
      <c r="L342" s="263">
        <v>0</v>
      </c>
      <c r="M342" s="264"/>
      <c r="N342" s="265">
        <f t="shared" si="45"/>
        <v>0</v>
      </c>
      <c r="O342" s="265"/>
      <c r="P342" s="265"/>
      <c r="Q342" s="265"/>
      <c r="R342" s="38"/>
      <c r="T342" s="168" t="s">
        <v>20</v>
      </c>
      <c r="U342" s="45" t="s">
        <v>44</v>
      </c>
      <c r="V342" s="37"/>
      <c r="W342" s="169">
        <f t="shared" si="46"/>
        <v>0</v>
      </c>
      <c r="X342" s="169">
        <v>0</v>
      </c>
      <c r="Y342" s="169">
        <f t="shared" si="47"/>
        <v>0</v>
      </c>
      <c r="Z342" s="169">
        <v>0</v>
      </c>
      <c r="AA342" s="170">
        <f t="shared" si="48"/>
        <v>0</v>
      </c>
      <c r="AR342" s="20" t="s">
        <v>442</v>
      </c>
      <c r="AT342" s="20" t="s">
        <v>151</v>
      </c>
      <c r="AU342" s="20" t="s">
        <v>129</v>
      </c>
      <c r="AY342" s="20" t="s">
        <v>150</v>
      </c>
      <c r="BE342" s="106">
        <f t="shared" si="49"/>
        <v>0</v>
      </c>
      <c r="BF342" s="106">
        <f t="shared" si="50"/>
        <v>0</v>
      </c>
      <c r="BG342" s="106">
        <f t="shared" si="51"/>
        <v>0</v>
      </c>
      <c r="BH342" s="106">
        <f t="shared" si="52"/>
        <v>0</v>
      </c>
      <c r="BI342" s="106">
        <f t="shared" si="53"/>
        <v>0</v>
      </c>
      <c r="BJ342" s="20" t="s">
        <v>129</v>
      </c>
      <c r="BK342" s="171">
        <f t="shared" si="54"/>
        <v>0</v>
      </c>
      <c r="BL342" s="20" t="s">
        <v>442</v>
      </c>
      <c r="BM342" s="20" t="s">
        <v>744</v>
      </c>
    </row>
    <row r="343" spans="2:65" s="1" customFormat="1" ht="16.5" customHeight="1">
      <c r="B343" s="36"/>
      <c r="C343" s="172" t="s">
        <v>745</v>
      </c>
      <c r="D343" s="172" t="s">
        <v>165</v>
      </c>
      <c r="E343" s="173" t="s">
        <v>746</v>
      </c>
      <c r="F343" s="266" t="s">
        <v>747</v>
      </c>
      <c r="G343" s="266"/>
      <c r="H343" s="266"/>
      <c r="I343" s="266"/>
      <c r="J343" s="174" t="s">
        <v>202</v>
      </c>
      <c r="K343" s="175">
        <v>6</v>
      </c>
      <c r="L343" s="267">
        <v>0</v>
      </c>
      <c r="M343" s="268"/>
      <c r="N343" s="269">
        <f t="shared" si="45"/>
        <v>0</v>
      </c>
      <c r="O343" s="265"/>
      <c r="P343" s="265"/>
      <c r="Q343" s="265"/>
      <c r="R343" s="38"/>
      <c r="T343" s="168" t="s">
        <v>20</v>
      </c>
      <c r="U343" s="45" t="s">
        <v>44</v>
      </c>
      <c r="V343" s="37"/>
      <c r="W343" s="169">
        <f t="shared" si="46"/>
        <v>0</v>
      </c>
      <c r="X343" s="169">
        <v>5.0000000000000002E-5</v>
      </c>
      <c r="Y343" s="169">
        <f t="shared" si="47"/>
        <v>3.0000000000000003E-4</v>
      </c>
      <c r="Z343" s="169">
        <v>0</v>
      </c>
      <c r="AA343" s="170">
        <f t="shared" si="48"/>
        <v>0</v>
      </c>
      <c r="AR343" s="20" t="s">
        <v>656</v>
      </c>
      <c r="AT343" s="20" t="s">
        <v>165</v>
      </c>
      <c r="AU343" s="20" t="s">
        <v>129</v>
      </c>
      <c r="AY343" s="20" t="s">
        <v>150</v>
      </c>
      <c r="BE343" s="106">
        <f t="shared" si="49"/>
        <v>0</v>
      </c>
      <c r="BF343" s="106">
        <f t="shared" si="50"/>
        <v>0</v>
      </c>
      <c r="BG343" s="106">
        <f t="shared" si="51"/>
        <v>0</v>
      </c>
      <c r="BH343" s="106">
        <f t="shared" si="52"/>
        <v>0</v>
      </c>
      <c r="BI343" s="106">
        <f t="shared" si="53"/>
        <v>0</v>
      </c>
      <c r="BJ343" s="20" t="s">
        <v>129</v>
      </c>
      <c r="BK343" s="171">
        <f t="shared" si="54"/>
        <v>0</v>
      </c>
      <c r="BL343" s="20" t="s">
        <v>656</v>
      </c>
      <c r="BM343" s="20" t="s">
        <v>748</v>
      </c>
    </row>
    <row r="344" spans="2:65" s="1" customFormat="1" ht="25.5" customHeight="1">
      <c r="B344" s="36"/>
      <c r="C344" s="163" t="s">
        <v>749</v>
      </c>
      <c r="D344" s="163" t="s">
        <v>151</v>
      </c>
      <c r="E344" s="164" t="s">
        <v>750</v>
      </c>
      <c r="F344" s="262" t="s">
        <v>751</v>
      </c>
      <c r="G344" s="262"/>
      <c r="H344" s="262"/>
      <c r="I344" s="262"/>
      <c r="J344" s="165" t="s">
        <v>202</v>
      </c>
      <c r="K344" s="166">
        <v>3</v>
      </c>
      <c r="L344" s="263">
        <v>0</v>
      </c>
      <c r="M344" s="264"/>
      <c r="N344" s="265">
        <f t="shared" si="45"/>
        <v>0</v>
      </c>
      <c r="O344" s="265"/>
      <c r="P344" s="265"/>
      <c r="Q344" s="265"/>
      <c r="R344" s="38"/>
      <c r="T344" s="168" t="s">
        <v>20</v>
      </c>
      <c r="U344" s="45" t="s">
        <v>44</v>
      </c>
      <c r="V344" s="37"/>
      <c r="W344" s="169">
        <f t="shared" si="46"/>
        <v>0</v>
      </c>
      <c r="X344" s="169">
        <v>0</v>
      </c>
      <c r="Y344" s="169">
        <f t="shared" si="47"/>
        <v>0</v>
      </c>
      <c r="Z344" s="169">
        <v>0</v>
      </c>
      <c r="AA344" s="170">
        <f t="shared" si="48"/>
        <v>0</v>
      </c>
      <c r="AR344" s="20" t="s">
        <v>442</v>
      </c>
      <c r="AT344" s="20" t="s">
        <v>151</v>
      </c>
      <c r="AU344" s="20" t="s">
        <v>129</v>
      </c>
      <c r="AY344" s="20" t="s">
        <v>150</v>
      </c>
      <c r="BE344" s="106">
        <f t="shared" si="49"/>
        <v>0</v>
      </c>
      <c r="BF344" s="106">
        <f t="shared" si="50"/>
        <v>0</v>
      </c>
      <c r="BG344" s="106">
        <f t="shared" si="51"/>
        <v>0</v>
      </c>
      <c r="BH344" s="106">
        <f t="shared" si="52"/>
        <v>0</v>
      </c>
      <c r="BI344" s="106">
        <f t="shared" si="53"/>
        <v>0</v>
      </c>
      <c r="BJ344" s="20" t="s">
        <v>129</v>
      </c>
      <c r="BK344" s="171">
        <f t="shared" si="54"/>
        <v>0</v>
      </c>
      <c r="BL344" s="20" t="s">
        <v>442</v>
      </c>
      <c r="BM344" s="20" t="s">
        <v>752</v>
      </c>
    </row>
    <row r="345" spans="2:65" s="1" customFormat="1" ht="16.5" customHeight="1">
      <c r="B345" s="36"/>
      <c r="C345" s="172" t="s">
        <v>753</v>
      </c>
      <c r="D345" s="172" t="s">
        <v>165</v>
      </c>
      <c r="E345" s="173" t="s">
        <v>754</v>
      </c>
      <c r="F345" s="266" t="s">
        <v>755</v>
      </c>
      <c r="G345" s="266"/>
      <c r="H345" s="266"/>
      <c r="I345" s="266"/>
      <c r="J345" s="174" t="s">
        <v>202</v>
      </c>
      <c r="K345" s="175">
        <v>3</v>
      </c>
      <c r="L345" s="267">
        <v>0</v>
      </c>
      <c r="M345" s="268"/>
      <c r="N345" s="269">
        <f t="shared" si="45"/>
        <v>0</v>
      </c>
      <c r="O345" s="265"/>
      <c r="P345" s="265"/>
      <c r="Q345" s="265"/>
      <c r="R345" s="38"/>
      <c r="T345" s="168" t="s">
        <v>20</v>
      </c>
      <c r="U345" s="45" t="s">
        <v>44</v>
      </c>
      <c r="V345" s="37"/>
      <c r="W345" s="169">
        <f t="shared" si="46"/>
        <v>0</v>
      </c>
      <c r="X345" s="169">
        <v>6.0000000000000002E-5</v>
      </c>
      <c r="Y345" s="169">
        <f t="shared" si="47"/>
        <v>1.8000000000000001E-4</v>
      </c>
      <c r="Z345" s="169">
        <v>0</v>
      </c>
      <c r="AA345" s="170">
        <f t="shared" si="48"/>
        <v>0</v>
      </c>
      <c r="AR345" s="20" t="s">
        <v>656</v>
      </c>
      <c r="AT345" s="20" t="s">
        <v>165</v>
      </c>
      <c r="AU345" s="20" t="s">
        <v>129</v>
      </c>
      <c r="AY345" s="20" t="s">
        <v>150</v>
      </c>
      <c r="BE345" s="106">
        <f t="shared" si="49"/>
        <v>0</v>
      </c>
      <c r="BF345" s="106">
        <f t="shared" si="50"/>
        <v>0</v>
      </c>
      <c r="BG345" s="106">
        <f t="shared" si="51"/>
        <v>0</v>
      </c>
      <c r="BH345" s="106">
        <f t="shared" si="52"/>
        <v>0</v>
      </c>
      <c r="BI345" s="106">
        <f t="shared" si="53"/>
        <v>0</v>
      </c>
      <c r="BJ345" s="20" t="s">
        <v>129</v>
      </c>
      <c r="BK345" s="171">
        <f t="shared" si="54"/>
        <v>0</v>
      </c>
      <c r="BL345" s="20" t="s">
        <v>656</v>
      </c>
      <c r="BM345" s="20" t="s">
        <v>756</v>
      </c>
    </row>
    <row r="346" spans="2:65" s="1" customFormat="1" ht="25.5" customHeight="1">
      <c r="B346" s="36"/>
      <c r="C346" s="163" t="s">
        <v>757</v>
      </c>
      <c r="D346" s="163" t="s">
        <v>151</v>
      </c>
      <c r="E346" s="164" t="s">
        <v>758</v>
      </c>
      <c r="F346" s="262" t="s">
        <v>759</v>
      </c>
      <c r="G346" s="262"/>
      <c r="H346" s="262"/>
      <c r="I346" s="262"/>
      <c r="J346" s="165" t="s">
        <v>202</v>
      </c>
      <c r="K346" s="166">
        <v>21</v>
      </c>
      <c r="L346" s="263">
        <v>0</v>
      </c>
      <c r="M346" s="264"/>
      <c r="N346" s="265">
        <f t="shared" si="45"/>
        <v>0</v>
      </c>
      <c r="O346" s="265"/>
      <c r="P346" s="265"/>
      <c r="Q346" s="265"/>
      <c r="R346" s="38"/>
      <c r="T346" s="168" t="s">
        <v>20</v>
      </c>
      <c r="U346" s="45" t="s">
        <v>44</v>
      </c>
      <c r="V346" s="37"/>
      <c r="W346" s="169">
        <f t="shared" si="46"/>
        <v>0</v>
      </c>
      <c r="X346" s="169">
        <v>0</v>
      </c>
      <c r="Y346" s="169">
        <f t="shared" si="47"/>
        <v>0</v>
      </c>
      <c r="Z346" s="169">
        <v>0</v>
      </c>
      <c r="AA346" s="170">
        <f t="shared" si="48"/>
        <v>0</v>
      </c>
      <c r="AR346" s="20" t="s">
        <v>442</v>
      </c>
      <c r="AT346" s="20" t="s">
        <v>151</v>
      </c>
      <c r="AU346" s="20" t="s">
        <v>129</v>
      </c>
      <c r="AY346" s="20" t="s">
        <v>150</v>
      </c>
      <c r="BE346" s="106">
        <f t="shared" si="49"/>
        <v>0</v>
      </c>
      <c r="BF346" s="106">
        <f t="shared" si="50"/>
        <v>0</v>
      </c>
      <c r="BG346" s="106">
        <f t="shared" si="51"/>
        <v>0</v>
      </c>
      <c r="BH346" s="106">
        <f t="shared" si="52"/>
        <v>0</v>
      </c>
      <c r="BI346" s="106">
        <f t="shared" si="53"/>
        <v>0</v>
      </c>
      <c r="BJ346" s="20" t="s">
        <v>129</v>
      </c>
      <c r="BK346" s="171">
        <f t="shared" si="54"/>
        <v>0</v>
      </c>
      <c r="BL346" s="20" t="s">
        <v>442</v>
      </c>
      <c r="BM346" s="20" t="s">
        <v>760</v>
      </c>
    </row>
    <row r="347" spans="2:65" s="1" customFormat="1" ht="25.5" customHeight="1">
      <c r="B347" s="36"/>
      <c r="C347" s="172" t="s">
        <v>761</v>
      </c>
      <c r="D347" s="172" t="s">
        <v>165</v>
      </c>
      <c r="E347" s="173" t="s">
        <v>762</v>
      </c>
      <c r="F347" s="266" t="s">
        <v>763</v>
      </c>
      <c r="G347" s="266"/>
      <c r="H347" s="266"/>
      <c r="I347" s="266"/>
      <c r="J347" s="174" t="s">
        <v>202</v>
      </c>
      <c r="K347" s="175">
        <v>21</v>
      </c>
      <c r="L347" s="267">
        <v>0</v>
      </c>
      <c r="M347" s="268"/>
      <c r="N347" s="269">
        <f t="shared" si="45"/>
        <v>0</v>
      </c>
      <c r="O347" s="265"/>
      <c r="P347" s="265"/>
      <c r="Q347" s="265"/>
      <c r="R347" s="38"/>
      <c r="T347" s="168" t="s">
        <v>20</v>
      </c>
      <c r="U347" s="45" t="s">
        <v>44</v>
      </c>
      <c r="V347" s="37"/>
      <c r="W347" s="169">
        <f t="shared" si="46"/>
        <v>0</v>
      </c>
      <c r="X347" s="169">
        <v>1E-4</v>
      </c>
      <c r="Y347" s="169">
        <f t="shared" si="47"/>
        <v>2.1000000000000003E-3</v>
      </c>
      <c r="Z347" s="169">
        <v>0</v>
      </c>
      <c r="AA347" s="170">
        <f t="shared" si="48"/>
        <v>0</v>
      </c>
      <c r="AR347" s="20" t="s">
        <v>656</v>
      </c>
      <c r="AT347" s="20" t="s">
        <v>165</v>
      </c>
      <c r="AU347" s="20" t="s">
        <v>129</v>
      </c>
      <c r="AY347" s="20" t="s">
        <v>150</v>
      </c>
      <c r="BE347" s="106">
        <f t="shared" si="49"/>
        <v>0</v>
      </c>
      <c r="BF347" s="106">
        <f t="shared" si="50"/>
        <v>0</v>
      </c>
      <c r="BG347" s="106">
        <f t="shared" si="51"/>
        <v>0</v>
      </c>
      <c r="BH347" s="106">
        <f t="shared" si="52"/>
        <v>0</v>
      </c>
      <c r="BI347" s="106">
        <f t="shared" si="53"/>
        <v>0</v>
      </c>
      <c r="BJ347" s="20" t="s">
        <v>129</v>
      </c>
      <c r="BK347" s="171">
        <f t="shared" si="54"/>
        <v>0</v>
      </c>
      <c r="BL347" s="20" t="s">
        <v>656</v>
      </c>
      <c r="BM347" s="20" t="s">
        <v>764</v>
      </c>
    </row>
    <row r="348" spans="2:65" s="1" customFormat="1" ht="38.25" customHeight="1">
      <c r="B348" s="36"/>
      <c r="C348" s="163" t="s">
        <v>765</v>
      </c>
      <c r="D348" s="163" t="s">
        <v>151</v>
      </c>
      <c r="E348" s="164" t="s">
        <v>766</v>
      </c>
      <c r="F348" s="262" t="s">
        <v>767</v>
      </c>
      <c r="G348" s="262"/>
      <c r="H348" s="262"/>
      <c r="I348" s="262"/>
      <c r="J348" s="165" t="s">
        <v>202</v>
      </c>
      <c r="K348" s="166">
        <v>12</v>
      </c>
      <c r="L348" s="263">
        <v>0</v>
      </c>
      <c r="M348" s="264"/>
      <c r="N348" s="265">
        <f t="shared" si="45"/>
        <v>0</v>
      </c>
      <c r="O348" s="265"/>
      <c r="P348" s="265"/>
      <c r="Q348" s="265"/>
      <c r="R348" s="38"/>
      <c r="T348" s="168" t="s">
        <v>20</v>
      </c>
      <c r="U348" s="45" t="s">
        <v>44</v>
      </c>
      <c r="V348" s="37"/>
      <c r="W348" s="169">
        <f t="shared" si="46"/>
        <v>0</v>
      </c>
      <c r="X348" s="169">
        <v>0</v>
      </c>
      <c r="Y348" s="169">
        <f t="shared" si="47"/>
        <v>0</v>
      </c>
      <c r="Z348" s="169">
        <v>0</v>
      </c>
      <c r="AA348" s="170">
        <f t="shared" si="48"/>
        <v>0</v>
      </c>
      <c r="AR348" s="20" t="s">
        <v>442</v>
      </c>
      <c r="AT348" s="20" t="s">
        <v>151</v>
      </c>
      <c r="AU348" s="20" t="s">
        <v>129</v>
      </c>
      <c r="AY348" s="20" t="s">
        <v>150</v>
      </c>
      <c r="BE348" s="106">
        <f t="shared" si="49"/>
        <v>0</v>
      </c>
      <c r="BF348" s="106">
        <f t="shared" si="50"/>
        <v>0</v>
      </c>
      <c r="BG348" s="106">
        <f t="shared" si="51"/>
        <v>0</v>
      </c>
      <c r="BH348" s="106">
        <f t="shared" si="52"/>
        <v>0</v>
      </c>
      <c r="BI348" s="106">
        <f t="shared" si="53"/>
        <v>0</v>
      </c>
      <c r="BJ348" s="20" t="s">
        <v>129</v>
      </c>
      <c r="BK348" s="171">
        <f t="shared" si="54"/>
        <v>0</v>
      </c>
      <c r="BL348" s="20" t="s">
        <v>442</v>
      </c>
      <c r="BM348" s="20" t="s">
        <v>768</v>
      </c>
    </row>
    <row r="349" spans="2:65" s="1" customFormat="1" ht="25.5" customHeight="1">
      <c r="B349" s="36"/>
      <c r="C349" s="172" t="s">
        <v>769</v>
      </c>
      <c r="D349" s="172" t="s">
        <v>165</v>
      </c>
      <c r="E349" s="173" t="s">
        <v>770</v>
      </c>
      <c r="F349" s="266" t="s">
        <v>771</v>
      </c>
      <c r="G349" s="266"/>
      <c r="H349" s="266"/>
      <c r="I349" s="266"/>
      <c r="J349" s="174" t="s">
        <v>202</v>
      </c>
      <c r="K349" s="175">
        <v>12</v>
      </c>
      <c r="L349" s="267">
        <v>0</v>
      </c>
      <c r="M349" s="268"/>
      <c r="N349" s="269">
        <f t="shared" si="45"/>
        <v>0</v>
      </c>
      <c r="O349" s="265"/>
      <c r="P349" s="265"/>
      <c r="Q349" s="265"/>
      <c r="R349" s="38"/>
      <c r="T349" s="168" t="s">
        <v>20</v>
      </c>
      <c r="U349" s="45" t="s">
        <v>44</v>
      </c>
      <c r="V349" s="37"/>
      <c r="W349" s="169">
        <f t="shared" si="46"/>
        <v>0</v>
      </c>
      <c r="X349" s="169">
        <v>6.9999999999999994E-5</v>
      </c>
      <c r="Y349" s="169">
        <f t="shared" si="47"/>
        <v>8.3999999999999993E-4</v>
      </c>
      <c r="Z349" s="169">
        <v>0</v>
      </c>
      <c r="AA349" s="170">
        <f t="shared" si="48"/>
        <v>0</v>
      </c>
      <c r="AR349" s="20" t="s">
        <v>656</v>
      </c>
      <c r="AT349" s="20" t="s">
        <v>165</v>
      </c>
      <c r="AU349" s="20" t="s">
        <v>129</v>
      </c>
      <c r="AY349" s="20" t="s">
        <v>150</v>
      </c>
      <c r="BE349" s="106">
        <f t="shared" si="49"/>
        <v>0</v>
      </c>
      <c r="BF349" s="106">
        <f t="shared" si="50"/>
        <v>0</v>
      </c>
      <c r="BG349" s="106">
        <f t="shared" si="51"/>
        <v>0</v>
      </c>
      <c r="BH349" s="106">
        <f t="shared" si="52"/>
        <v>0</v>
      </c>
      <c r="BI349" s="106">
        <f t="shared" si="53"/>
        <v>0</v>
      </c>
      <c r="BJ349" s="20" t="s">
        <v>129</v>
      </c>
      <c r="BK349" s="171">
        <f t="shared" si="54"/>
        <v>0</v>
      </c>
      <c r="BL349" s="20" t="s">
        <v>656</v>
      </c>
      <c r="BM349" s="20" t="s">
        <v>772</v>
      </c>
    </row>
    <row r="350" spans="2:65" s="1" customFormat="1" ht="25.5" customHeight="1">
      <c r="B350" s="36"/>
      <c r="C350" s="163" t="s">
        <v>773</v>
      </c>
      <c r="D350" s="163" t="s">
        <v>151</v>
      </c>
      <c r="E350" s="164" t="s">
        <v>774</v>
      </c>
      <c r="F350" s="262" t="s">
        <v>775</v>
      </c>
      <c r="G350" s="262"/>
      <c r="H350" s="262"/>
      <c r="I350" s="262"/>
      <c r="J350" s="165" t="s">
        <v>202</v>
      </c>
      <c r="K350" s="166">
        <v>1</v>
      </c>
      <c r="L350" s="263">
        <v>0</v>
      </c>
      <c r="M350" s="264"/>
      <c r="N350" s="265">
        <f t="shared" si="45"/>
        <v>0</v>
      </c>
      <c r="O350" s="265"/>
      <c r="P350" s="265"/>
      <c r="Q350" s="265"/>
      <c r="R350" s="38"/>
      <c r="T350" s="168" t="s">
        <v>20</v>
      </c>
      <c r="U350" s="45" t="s">
        <v>44</v>
      </c>
      <c r="V350" s="37"/>
      <c r="W350" s="169">
        <f t="shared" si="46"/>
        <v>0</v>
      </c>
      <c r="X350" s="169">
        <v>0</v>
      </c>
      <c r="Y350" s="169">
        <f t="shared" si="47"/>
        <v>0</v>
      </c>
      <c r="Z350" s="169">
        <v>0</v>
      </c>
      <c r="AA350" s="170">
        <f t="shared" si="48"/>
        <v>0</v>
      </c>
      <c r="AR350" s="20" t="s">
        <v>442</v>
      </c>
      <c r="AT350" s="20" t="s">
        <v>151</v>
      </c>
      <c r="AU350" s="20" t="s">
        <v>129</v>
      </c>
      <c r="AY350" s="20" t="s">
        <v>150</v>
      </c>
      <c r="BE350" s="106">
        <f t="shared" si="49"/>
        <v>0</v>
      </c>
      <c r="BF350" s="106">
        <f t="shared" si="50"/>
        <v>0</v>
      </c>
      <c r="BG350" s="106">
        <f t="shared" si="51"/>
        <v>0</v>
      </c>
      <c r="BH350" s="106">
        <f t="shared" si="52"/>
        <v>0</v>
      </c>
      <c r="BI350" s="106">
        <f t="shared" si="53"/>
        <v>0</v>
      </c>
      <c r="BJ350" s="20" t="s">
        <v>129</v>
      </c>
      <c r="BK350" s="171">
        <f t="shared" si="54"/>
        <v>0</v>
      </c>
      <c r="BL350" s="20" t="s">
        <v>442</v>
      </c>
      <c r="BM350" s="20" t="s">
        <v>776</v>
      </c>
    </row>
    <row r="351" spans="2:65" s="1" customFormat="1" ht="16.5" customHeight="1">
      <c r="B351" s="36"/>
      <c r="C351" s="172" t="s">
        <v>777</v>
      </c>
      <c r="D351" s="172" t="s">
        <v>165</v>
      </c>
      <c r="E351" s="173" t="s">
        <v>778</v>
      </c>
      <c r="F351" s="266" t="s">
        <v>779</v>
      </c>
      <c r="G351" s="266"/>
      <c r="H351" s="266"/>
      <c r="I351" s="266"/>
      <c r="J351" s="174" t="s">
        <v>202</v>
      </c>
      <c r="K351" s="175">
        <v>1</v>
      </c>
      <c r="L351" s="267">
        <v>0</v>
      </c>
      <c r="M351" s="268"/>
      <c r="N351" s="269">
        <f t="shared" si="45"/>
        <v>0</v>
      </c>
      <c r="O351" s="265"/>
      <c r="P351" s="265"/>
      <c r="Q351" s="265"/>
      <c r="R351" s="38"/>
      <c r="T351" s="168" t="s">
        <v>20</v>
      </c>
      <c r="U351" s="45" t="s">
        <v>44</v>
      </c>
      <c r="V351" s="37"/>
      <c r="W351" s="169">
        <f t="shared" si="46"/>
        <v>0</v>
      </c>
      <c r="X351" s="169">
        <v>6.0999999999999997E-4</v>
      </c>
      <c r="Y351" s="169">
        <f t="shared" si="47"/>
        <v>6.0999999999999997E-4</v>
      </c>
      <c r="Z351" s="169">
        <v>0</v>
      </c>
      <c r="AA351" s="170">
        <f t="shared" si="48"/>
        <v>0</v>
      </c>
      <c r="AR351" s="20" t="s">
        <v>656</v>
      </c>
      <c r="AT351" s="20" t="s">
        <v>165</v>
      </c>
      <c r="AU351" s="20" t="s">
        <v>129</v>
      </c>
      <c r="AY351" s="20" t="s">
        <v>150</v>
      </c>
      <c r="BE351" s="106">
        <f t="shared" si="49"/>
        <v>0</v>
      </c>
      <c r="BF351" s="106">
        <f t="shared" si="50"/>
        <v>0</v>
      </c>
      <c r="BG351" s="106">
        <f t="shared" si="51"/>
        <v>0</v>
      </c>
      <c r="BH351" s="106">
        <f t="shared" si="52"/>
        <v>0</v>
      </c>
      <c r="BI351" s="106">
        <f t="shared" si="53"/>
        <v>0</v>
      </c>
      <c r="BJ351" s="20" t="s">
        <v>129</v>
      </c>
      <c r="BK351" s="171">
        <f t="shared" si="54"/>
        <v>0</v>
      </c>
      <c r="BL351" s="20" t="s">
        <v>656</v>
      </c>
      <c r="BM351" s="20" t="s">
        <v>780</v>
      </c>
    </row>
    <row r="352" spans="2:65" s="1" customFormat="1" ht="25.5" customHeight="1">
      <c r="B352" s="36"/>
      <c r="C352" s="163" t="s">
        <v>781</v>
      </c>
      <c r="D352" s="163" t="s">
        <v>151</v>
      </c>
      <c r="E352" s="164" t="s">
        <v>782</v>
      </c>
      <c r="F352" s="262" t="s">
        <v>783</v>
      </c>
      <c r="G352" s="262"/>
      <c r="H352" s="262"/>
      <c r="I352" s="262"/>
      <c r="J352" s="165" t="s">
        <v>202</v>
      </c>
      <c r="K352" s="166">
        <v>1</v>
      </c>
      <c r="L352" s="263">
        <v>0</v>
      </c>
      <c r="M352" s="264"/>
      <c r="N352" s="265">
        <f t="shared" si="45"/>
        <v>0</v>
      </c>
      <c r="O352" s="265"/>
      <c r="P352" s="265"/>
      <c r="Q352" s="265"/>
      <c r="R352" s="38"/>
      <c r="T352" s="168" t="s">
        <v>20</v>
      </c>
      <c r="U352" s="45" t="s">
        <v>44</v>
      </c>
      <c r="V352" s="37"/>
      <c r="W352" s="169">
        <f t="shared" si="46"/>
        <v>0</v>
      </c>
      <c r="X352" s="169">
        <v>0</v>
      </c>
      <c r="Y352" s="169">
        <f t="shared" si="47"/>
        <v>0</v>
      </c>
      <c r="Z352" s="169">
        <v>0</v>
      </c>
      <c r="AA352" s="170">
        <f t="shared" si="48"/>
        <v>0</v>
      </c>
      <c r="AR352" s="20" t="s">
        <v>442</v>
      </c>
      <c r="AT352" s="20" t="s">
        <v>151</v>
      </c>
      <c r="AU352" s="20" t="s">
        <v>129</v>
      </c>
      <c r="AY352" s="20" t="s">
        <v>150</v>
      </c>
      <c r="BE352" s="106">
        <f t="shared" si="49"/>
        <v>0</v>
      </c>
      <c r="BF352" s="106">
        <f t="shared" si="50"/>
        <v>0</v>
      </c>
      <c r="BG352" s="106">
        <f t="shared" si="51"/>
        <v>0</v>
      </c>
      <c r="BH352" s="106">
        <f t="shared" si="52"/>
        <v>0</v>
      </c>
      <c r="BI352" s="106">
        <f t="shared" si="53"/>
        <v>0</v>
      </c>
      <c r="BJ352" s="20" t="s">
        <v>129</v>
      </c>
      <c r="BK352" s="171">
        <f t="shared" si="54"/>
        <v>0</v>
      </c>
      <c r="BL352" s="20" t="s">
        <v>442</v>
      </c>
      <c r="BM352" s="20" t="s">
        <v>784</v>
      </c>
    </row>
    <row r="353" spans="2:65" s="1" customFormat="1" ht="38.25" customHeight="1">
      <c r="B353" s="36"/>
      <c r="C353" s="172" t="s">
        <v>785</v>
      </c>
      <c r="D353" s="172" t="s">
        <v>165</v>
      </c>
      <c r="E353" s="173" t="s">
        <v>786</v>
      </c>
      <c r="F353" s="266" t="s">
        <v>787</v>
      </c>
      <c r="G353" s="266"/>
      <c r="H353" s="266"/>
      <c r="I353" s="266"/>
      <c r="J353" s="174" t="s">
        <v>202</v>
      </c>
      <c r="K353" s="175">
        <v>1</v>
      </c>
      <c r="L353" s="267">
        <v>0</v>
      </c>
      <c r="M353" s="268"/>
      <c r="N353" s="269">
        <f t="shared" si="45"/>
        <v>0</v>
      </c>
      <c r="O353" s="265"/>
      <c r="P353" s="265"/>
      <c r="Q353" s="265"/>
      <c r="R353" s="38"/>
      <c r="T353" s="168" t="s">
        <v>20</v>
      </c>
      <c r="U353" s="45" t="s">
        <v>44</v>
      </c>
      <c r="V353" s="37"/>
      <c r="W353" s="169">
        <f t="shared" si="46"/>
        <v>0</v>
      </c>
      <c r="X353" s="169">
        <v>2.5000000000000001E-2</v>
      </c>
      <c r="Y353" s="169">
        <f t="shared" si="47"/>
        <v>2.5000000000000001E-2</v>
      </c>
      <c r="Z353" s="169">
        <v>0</v>
      </c>
      <c r="AA353" s="170">
        <f t="shared" si="48"/>
        <v>0</v>
      </c>
      <c r="AR353" s="20" t="s">
        <v>656</v>
      </c>
      <c r="AT353" s="20" t="s">
        <v>165</v>
      </c>
      <c r="AU353" s="20" t="s">
        <v>129</v>
      </c>
      <c r="AY353" s="20" t="s">
        <v>150</v>
      </c>
      <c r="BE353" s="106">
        <f t="shared" si="49"/>
        <v>0</v>
      </c>
      <c r="BF353" s="106">
        <f t="shared" si="50"/>
        <v>0</v>
      </c>
      <c r="BG353" s="106">
        <f t="shared" si="51"/>
        <v>0</v>
      </c>
      <c r="BH353" s="106">
        <f t="shared" si="52"/>
        <v>0</v>
      </c>
      <c r="BI353" s="106">
        <f t="shared" si="53"/>
        <v>0</v>
      </c>
      <c r="BJ353" s="20" t="s">
        <v>129</v>
      </c>
      <c r="BK353" s="171">
        <f t="shared" si="54"/>
        <v>0</v>
      </c>
      <c r="BL353" s="20" t="s">
        <v>656</v>
      </c>
      <c r="BM353" s="20" t="s">
        <v>788</v>
      </c>
    </row>
    <row r="354" spans="2:65" s="1" customFormat="1" ht="16.5" customHeight="1">
      <c r="B354" s="36"/>
      <c r="C354" s="37"/>
      <c r="D354" s="37"/>
      <c r="E354" s="37"/>
      <c r="F354" s="276" t="s">
        <v>789</v>
      </c>
      <c r="G354" s="277"/>
      <c r="H354" s="277"/>
      <c r="I354" s="277"/>
      <c r="J354" s="37"/>
      <c r="K354" s="37"/>
      <c r="L354" s="37"/>
      <c r="M354" s="37"/>
      <c r="N354" s="37"/>
      <c r="O354" s="37"/>
      <c r="P354" s="37"/>
      <c r="Q354" s="37"/>
      <c r="R354" s="38"/>
      <c r="T354" s="139"/>
      <c r="U354" s="37"/>
      <c r="V354" s="37"/>
      <c r="W354" s="37"/>
      <c r="X354" s="37"/>
      <c r="Y354" s="37"/>
      <c r="Z354" s="37"/>
      <c r="AA354" s="79"/>
      <c r="AT354" s="20" t="s">
        <v>490</v>
      </c>
      <c r="AU354" s="20" t="s">
        <v>129</v>
      </c>
    </row>
    <row r="355" spans="2:65" s="1" customFormat="1" ht="25.5" customHeight="1">
      <c r="B355" s="36"/>
      <c r="C355" s="163" t="s">
        <v>790</v>
      </c>
      <c r="D355" s="163" t="s">
        <v>151</v>
      </c>
      <c r="E355" s="164" t="s">
        <v>791</v>
      </c>
      <c r="F355" s="262" t="s">
        <v>792</v>
      </c>
      <c r="G355" s="262"/>
      <c r="H355" s="262"/>
      <c r="I355" s="262"/>
      <c r="J355" s="165" t="s">
        <v>202</v>
      </c>
      <c r="K355" s="166">
        <v>1</v>
      </c>
      <c r="L355" s="263">
        <v>0</v>
      </c>
      <c r="M355" s="264"/>
      <c r="N355" s="265">
        <f>ROUND(L355*K355,3)</f>
        <v>0</v>
      </c>
      <c r="O355" s="265"/>
      <c r="P355" s="265"/>
      <c r="Q355" s="265"/>
      <c r="R355" s="38"/>
      <c r="T355" s="168" t="s">
        <v>20</v>
      </c>
      <c r="U355" s="45" t="s">
        <v>44</v>
      </c>
      <c r="V355" s="37"/>
      <c r="W355" s="169">
        <f>V355*K355</f>
        <v>0</v>
      </c>
      <c r="X355" s="169">
        <v>0</v>
      </c>
      <c r="Y355" s="169">
        <f>X355*K355</f>
        <v>0</v>
      </c>
      <c r="Z355" s="169">
        <v>0</v>
      </c>
      <c r="AA355" s="170">
        <f>Z355*K355</f>
        <v>0</v>
      </c>
      <c r="AR355" s="20" t="s">
        <v>442</v>
      </c>
      <c r="AT355" s="20" t="s">
        <v>151</v>
      </c>
      <c r="AU355" s="20" t="s">
        <v>129</v>
      </c>
      <c r="AY355" s="20" t="s">
        <v>150</v>
      </c>
      <c r="BE355" s="106">
        <f>IF(U355="základná",N355,0)</f>
        <v>0</v>
      </c>
      <c r="BF355" s="106">
        <f>IF(U355="znížená",N355,0)</f>
        <v>0</v>
      </c>
      <c r="BG355" s="106">
        <f>IF(U355="zákl. prenesená",N355,0)</f>
        <v>0</v>
      </c>
      <c r="BH355" s="106">
        <f>IF(U355="zníž. prenesená",N355,0)</f>
        <v>0</v>
      </c>
      <c r="BI355" s="106">
        <f>IF(U355="nulová",N355,0)</f>
        <v>0</v>
      </c>
      <c r="BJ355" s="20" t="s">
        <v>129</v>
      </c>
      <c r="BK355" s="171">
        <f>ROUND(L355*K355,3)</f>
        <v>0</v>
      </c>
      <c r="BL355" s="20" t="s">
        <v>442</v>
      </c>
      <c r="BM355" s="20" t="s">
        <v>793</v>
      </c>
    </row>
    <row r="356" spans="2:65" s="1" customFormat="1" ht="25.5" customHeight="1">
      <c r="B356" s="36"/>
      <c r="C356" s="172" t="s">
        <v>794</v>
      </c>
      <c r="D356" s="172" t="s">
        <v>165</v>
      </c>
      <c r="E356" s="173" t="s">
        <v>795</v>
      </c>
      <c r="F356" s="266" t="s">
        <v>796</v>
      </c>
      <c r="G356" s="266"/>
      <c r="H356" s="266"/>
      <c r="I356" s="266"/>
      <c r="J356" s="174" t="s">
        <v>202</v>
      </c>
      <c r="K356" s="175">
        <v>1</v>
      </c>
      <c r="L356" s="267">
        <v>0</v>
      </c>
      <c r="M356" s="268"/>
      <c r="N356" s="269">
        <f>ROUND(L356*K356,3)</f>
        <v>0</v>
      </c>
      <c r="O356" s="265"/>
      <c r="P356" s="265"/>
      <c r="Q356" s="265"/>
      <c r="R356" s="38"/>
      <c r="T356" s="168" t="s">
        <v>20</v>
      </c>
      <c r="U356" s="45" t="s">
        <v>44</v>
      </c>
      <c r="V356" s="37"/>
      <c r="W356" s="169">
        <f>V356*K356</f>
        <v>0</v>
      </c>
      <c r="X356" s="169">
        <v>1.9050000000000001E-2</v>
      </c>
      <c r="Y356" s="169">
        <f>X356*K356</f>
        <v>1.9050000000000001E-2</v>
      </c>
      <c r="Z356" s="169">
        <v>0</v>
      </c>
      <c r="AA356" s="170">
        <f>Z356*K356</f>
        <v>0</v>
      </c>
      <c r="AR356" s="20" t="s">
        <v>656</v>
      </c>
      <c r="AT356" s="20" t="s">
        <v>165</v>
      </c>
      <c r="AU356" s="20" t="s">
        <v>129</v>
      </c>
      <c r="AY356" s="20" t="s">
        <v>150</v>
      </c>
      <c r="BE356" s="106">
        <f>IF(U356="základná",N356,0)</f>
        <v>0</v>
      </c>
      <c r="BF356" s="106">
        <f>IF(U356="znížená",N356,0)</f>
        <v>0</v>
      </c>
      <c r="BG356" s="106">
        <f>IF(U356="zákl. prenesená",N356,0)</f>
        <v>0</v>
      </c>
      <c r="BH356" s="106">
        <f>IF(U356="zníž. prenesená",N356,0)</f>
        <v>0</v>
      </c>
      <c r="BI356" s="106">
        <f>IF(U356="nulová",N356,0)</f>
        <v>0</v>
      </c>
      <c r="BJ356" s="20" t="s">
        <v>129</v>
      </c>
      <c r="BK356" s="171">
        <f>ROUND(L356*K356,3)</f>
        <v>0</v>
      </c>
      <c r="BL356" s="20" t="s">
        <v>656</v>
      </c>
      <c r="BM356" s="20" t="s">
        <v>797</v>
      </c>
    </row>
    <row r="357" spans="2:65" s="1" customFormat="1" ht="48" customHeight="1">
      <c r="B357" s="36"/>
      <c r="C357" s="37"/>
      <c r="D357" s="37"/>
      <c r="E357" s="37"/>
      <c r="F357" s="276" t="s">
        <v>798</v>
      </c>
      <c r="G357" s="277"/>
      <c r="H357" s="277"/>
      <c r="I357" s="277"/>
      <c r="J357" s="37"/>
      <c r="K357" s="37"/>
      <c r="L357" s="37"/>
      <c r="M357" s="37"/>
      <c r="N357" s="37"/>
      <c r="O357" s="37"/>
      <c r="P357" s="37"/>
      <c r="Q357" s="37"/>
      <c r="R357" s="38"/>
      <c r="T357" s="139"/>
      <c r="U357" s="37"/>
      <c r="V357" s="37"/>
      <c r="W357" s="37"/>
      <c r="X357" s="37"/>
      <c r="Y357" s="37"/>
      <c r="Z357" s="37"/>
      <c r="AA357" s="79"/>
      <c r="AT357" s="20" t="s">
        <v>490</v>
      </c>
      <c r="AU357" s="20" t="s">
        <v>129</v>
      </c>
    </row>
    <row r="358" spans="2:65" s="1" customFormat="1" ht="16.5" customHeight="1">
      <c r="B358" s="36"/>
      <c r="C358" s="163" t="s">
        <v>799</v>
      </c>
      <c r="D358" s="163" t="s">
        <v>151</v>
      </c>
      <c r="E358" s="164" t="s">
        <v>800</v>
      </c>
      <c r="F358" s="262" t="s">
        <v>801</v>
      </c>
      <c r="G358" s="262"/>
      <c r="H358" s="262"/>
      <c r="I358" s="262"/>
      <c r="J358" s="165" t="s">
        <v>202</v>
      </c>
      <c r="K358" s="166">
        <v>11</v>
      </c>
      <c r="L358" s="263">
        <v>0</v>
      </c>
      <c r="M358" s="264"/>
      <c r="N358" s="265">
        <f t="shared" ref="N358:N366" si="55">ROUND(L358*K358,3)</f>
        <v>0</v>
      </c>
      <c r="O358" s="265"/>
      <c r="P358" s="265"/>
      <c r="Q358" s="265"/>
      <c r="R358" s="38"/>
      <c r="T358" s="168" t="s">
        <v>20</v>
      </c>
      <c r="U358" s="45" t="s">
        <v>44</v>
      </c>
      <c r="V358" s="37"/>
      <c r="W358" s="169">
        <f t="shared" ref="W358:W366" si="56">V358*K358</f>
        <v>0</v>
      </c>
      <c r="X358" s="169">
        <v>0</v>
      </c>
      <c r="Y358" s="169">
        <f t="shared" ref="Y358:Y366" si="57">X358*K358</f>
        <v>0</v>
      </c>
      <c r="Z358" s="169">
        <v>0</v>
      </c>
      <c r="AA358" s="170">
        <f t="shared" ref="AA358:AA366" si="58">Z358*K358</f>
        <v>0</v>
      </c>
      <c r="AR358" s="20" t="s">
        <v>442</v>
      </c>
      <c r="AT358" s="20" t="s">
        <v>151</v>
      </c>
      <c r="AU358" s="20" t="s">
        <v>129</v>
      </c>
      <c r="AY358" s="20" t="s">
        <v>150</v>
      </c>
      <c r="BE358" s="106">
        <f t="shared" ref="BE358:BE366" si="59">IF(U358="základná",N358,0)</f>
        <v>0</v>
      </c>
      <c r="BF358" s="106">
        <f t="shared" ref="BF358:BF366" si="60">IF(U358="znížená",N358,0)</f>
        <v>0</v>
      </c>
      <c r="BG358" s="106">
        <f t="shared" ref="BG358:BG366" si="61">IF(U358="zákl. prenesená",N358,0)</f>
        <v>0</v>
      </c>
      <c r="BH358" s="106">
        <f t="shared" ref="BH358:BH366" si="62">IF(U358="zníž. prenesená",N358,0)</f>
        <v>0</v>
      </c>
      <c r="BI358" s="106">
        <f t="shared" ref="BI358:BI366" si="63">IF(U358="nulová",N358,0)</f>
        <v>0</v>
      </c>
      <c r="BJ358" s="20" t="s">
        <v>129</v>
      </c>
      <c r="BK358" s="171">
        <f t="shared" ref="BK358:BK366" si="64">ROUND(L358*K358,3)</f>
        <v>0</v>
      </c>
      <c r="BL358" s="20" t="s">
        <v>442</v>
      </c>
      <c r="BM358" s="20" t="s">
        <v>802</v>
      </c>
    </row>
    <row r="359" spans="2:65" s="1" customFormat="1" ht="38.25" customHeight="1">
      <c r="B359" s="36"/>
      <c r="C359" s="172" t="s">
        <v>803</v>
      </c>
      <c r="D359" s="172" t="s">
        <v>165</v>
      </c>
      <c r="E359" s="173" t="s">
        <v>804</v>
      </c>
      <c r="F359" s="266" t="s">
        <v>805</v>
      </c>
      <c r="G359" s="266"/>
      <c r="H359" s="266"/>
      <c r="I359" s="266"/>
      <c r="J359" s="174" t="s">
        <v>202</v>
      </c>
      <c r="K359" s="175">
        <v>11</v>
      </c>
      <c r="L359" s="267">
        <v>0</v>
      </c>
      <c r="M359" s="268"/>
      <c r="N359" s="269">
        <f t="shared" si="55"/>
        <v>0</v>
      </c>
      <c r="O359" s="265"/>
      <c r="P359" s="265"/>
      <c r="Q359" s="265"/>
      <c r="R359" s="38"/>
      <c r="T359" s="168" t="s">
        <v>20</v>
      </c>
      <c r="U359" s="45" t="s">
        <v>44</v>
      </c>
      <c r="V359" s="37"/>
      <c r="W359" s="169">
        <f t="shared" si="56"/>
        <v>0</v>
      </c>
      <c r="X359" s="169">
        <v>0</v>
      </c>
      <c r="Y359" s="169">
        <f t="shared" si="57"/>
        <v>0</v>
      </c>
      <c r="Z359" s="169">
        <v>0</v>
      </c>
      <c r="AA359" s="170">
        <f t="shared" si="58"/>
        <v>0</v>
      </c>
      <c r="AR359" s="20" t="s">
        <v>656</v>
      </c>
      <c r="AT359" s="20" t="s">
        <v>165</v>
      </c>
      <c r="AU359" s="20" t="s">
        <v>129</v>
      </c>
      <c r="AY359" s="20" t="s">
        <v>150</v>
      </c>
      <c r="BE359" s="106">
        <f t="shared" si="59"/>
        <v>0</v>
      </c>
      <c r="BF359" s="106">
        <f t="shared" si="60"/>
        <v>0</v>
      </c>
      <c r="BG359" s="106">
        <f t="shared" si="61"/>
        <v>0</v>
      </c>
      <c r="BH359" s="106">
        <f t="shared" si="62"/>
        <v>0</v>
      </c>
      <c r="BI359" s="106">
        <f t="shared" si="63"/>
        <v>0</v>
      </c>
      <c r="BJ359" s="20" t="s">
        <v>129</v>
      </c>
      <c r="BK359" s="171">
        <f t="shared" si="64"/>
        <v>0</v>
      </c>
      <c r="BL359" s="20" t="s">
        <v>656</v>
      </c>
      <c r="BM359" s="20" t="s">
        <v>806</v>
      </c>
    </row>
    <row r="360" spans="2:65" s="1" customFormat="1" ht="25.5" customHeight="1">
      <c r="B360" s="36"/>
      <c r="C360" s="163" t="s">
        <v>807</v>
      </c>
      <c r="D360" s="163" t="s">
        <v>151</v>
      </c>
      <c r="E360" s="164" t="s">
        <v>808</v>
      </c>
      <c r="F360" s="262" t="s">
        <v>809</v>
      </c>
      <c r="G360" s="262"/>
      <c r="H360" s="262"/>
      <c r="I360" s="262"/>
      <c r="J360" s="165" t="s">
        <v>202</v>
      </c>
      <c r="K360" s="166">
        <v>25</v>
      </c>
      <c r="L360" s="263">
        <v>0</v>
      </c>
      <c r="M360" s="264"/>
      <c r="N360" s="265">
        <f t="shared" si="55"/>
        <v>0</v>
      </c>
      <c r="O360" s="265"/>
      <c r="P360" s="265"/>
      <c r="Q360" s="265"/>
      <c r="R360" s="38"/>
      <c r="T360" s="168" t="s">
        <v>20</v>
      </c>
      <c r="U360" s="45" t="s">
        <v>44</v>
      </c>
      <c r="V360" s="37"/>
      <c r="W360" s="169">
        <f t="shared" si="56"/>
        <v>0</v>
      </c>
      <c r="X360" s="169">
        <v>0</v>
      </c>
      <c r="Y360" s="169">
        <f t="shared" si="57"/>
        <v>0</v>
      </c>
      <c r="Z360" s="169">
        <v>0</v>
      </c>
      <c r="AA360" s="170">
        <f t="shared" si="58"/>
        <v>0</v>
      </c>
      <c r="AR360" s="20" t="s">
        <v>442</v>
      </c>
      <c r="AT360" s="20" t="s">
        <v>151</v>
      </c>
      <c r="AU360" s="20" t="s">
        <v>129</v>
      </c>
      <c r="AY360" s="20" t="s">
        <v>150</v>
      </c>
      <c r="BE360" s="106">
        <f t="shared" si="59"/>
        <v>0</v>
      </c>
      <c r="BF360" s="106">
        <f t="shared" si="60"/>
        <v>0</v>
      </c>
      <c r="BG360" s="106">
        <f t="shared" si="61"/>
        <v>0</v>
      </c>
      <c r="BH360" s="106">
        <f t="shared" si="62"/>
        <v>0</v>
      </c>
      <c r="BI360" s="106">
        <f t="shared" si="63"/>
        <v>0</v>
      </c>
      <c r="BJ360" s="20" t="s">
        <v>129</v>
      </c>
      <c r="BK360" s="171">
        <f t="shared" si="64"/>
        <v>0</v>
      </c>
      <c r="BL360" s="20" t="s">
        <v>442</v>
      </c>
      <c r="BM360" s="20" t="s">
        <v>810</v>
      </c>
    </row>
    <row r="361" spans="2:65" s="1" customFormat="1" ht="25.5" customHeight="1">
      <c r="B361" s="36"/>
      <c r="C361" s="172" t="s">
        <v>811</v>
      </c>
      <c r="D361" s="172" t="s">
        <v>165</v>
      </c>
      <c r="E361" s="173" t="s">
        <v>812</v>
      </c>
      <c r="F361" s="266" t="s">
        <v>813</v>
      </c>
      <c r="G361" s="266"/>
      <c r="H361" s="266"/>
      <c r="I361" s="266"/>
      <c r="J361" s="174" t="s">
        <v>202</v>
      </c>
      <c r="K361" s="175">
        <v>25</v>
      </c>
      <c r="L361" s="267">
        <v>0</v>
      </c>
      <c r="M361" s="268"/>
      <c r="N361" s="269">
        <f t="shared" si="55"/>
        <v>0</v>
      </c>
      <c r="O361" s="265"/>
      <c r="P361" s="265"/>
      <c r="Q361" s="265"/>
      <c r="R361" s="38"/>
      <c r="T361" s="168" t="s">
        <v>20</v>
      </c>
      <c r="U361" s="45" t="s">
        <v>44</v>
      </c>
      <c r="V361" s="37"/>
      <c r="W361" s="169">
        <f t="shared" si="56"/>
        <v>0</v>
      </c>
      <c r="X361" s="169">
        <v>2.7999999999999998E-4</v>
      </c>
      <c r="Y361" s="169">
        <f t="shared" si="57"/>
        <v>6.9999999999999993E-3</v>
      </c>
      <c r="Z361" s="169">
        <v>0</v>
      </c>
      <c r="AA361" s="170">
        <f t="shared" si="58"/>
        <v>0</v>
      </c>
      <c r="AR361" s="20" t="s">
        <v>656</v>
      </c>
      <c r="AT361" s="20" t="s">
        <v>165</v>
      </c>
      <c r="AU361" s="20" t="s">
        <v>129</v>
      </c>
      <c r="AY361" s="20" t="s">
        <v>150</v>
      </c>
      <c r="BE361" s="106">
        <f t="shared" si="59"/>
        <v>0</v>
      </c>
      <c r="BF361" s="106">
        <f t="shared" si="60"/>
        <v>0</v>
      </c>
      <c r="BG361" s="106">
        <f t="shared" si="61"/>
        <v>0</v>
      </c>
      <c r="BH361" s="106">
        <f t="shared" si="62"/>
        <v>0</v>
      </c>
      <c r="BI361" s="106">
        <f t="shared" si="63"/>
        <v>0</v>
      </c>
      <c r="BJ361" s="20" t="s">
        <v>129</v>
      </c>
      <c r="BK361" s="171">
        <f t="shared" si="64"/>
        <v>0</v>
      </c>
      <c r="BL361" s="20" t="s">
        <v>656</v>
      </c>
      <c r="BM361" s="20" t="s">
        <v>814</v>
      </c>
    </row>
    <row r="362" spans="2:65" s="1" customFormat="1" ht="25.5" customHeight="1">
      <c r="B362" s="36"/>
      <c r="C362" s="163" t="s">
        <v>815</v>
      </c>
      <c r="D362" s="163" t="s">
        <v>151</v>
      </c>
      <c r="E362" s="164" t="s">
        <v>816</v>
      </c>
      <c r="F362" s="262" t="s">
        <v>817</v>
      </c>
      <c r="G362" s="262"/>
      <c r="H362" s="262"/>
      <c r="I362" s="262"/>
      <c r="J362" s="165" t="s">
        <v>202</v>
      </c>
      <c r="K362" s="166">
        <v>8</v>
      </c>
      <c r="L362" s="263">
        <v>0</v>
      </c>
      <c r="M362" s="264"/>
      <c r="N362" s="265">
        <f t="shared" si="55"/>
        <v>0</v>
      </c>
      <c r="O362" s="265"/>
      <c r="P362" s="265"/>
      <c r="Q362" s="265"/>
      <c r="R362" s="38"/>
      <c r="T362" s="168" t="s">
        <v>20</v>
      </c>
      <c r="U362" s="45" t="s">
        <v>44</v>
      </c>
      <c r="V362" s="37"/>
      <c r="W362" s="169">
        <f t="shared" si="56"/>
        <v>0</v>
      </c>
      <c r="X362" s="169">
        <v>0</v>
      </c>
      <c r="Y362" s="169">
        <f t="shared" si="57"/>
        <v>0</v>
      </c>
      <c r="Z362" s="169">
        <v>0</v>
      </c>
      <c r="AA362" s="170">
        <f t="shared" si="58"/>
        <v>0</v>
      </c>
      <c r="AR362" s="20" t="s">
        <v>442</v>
      </c>
      <c r="AT362" s="20" t="s">
        <v>151</v>
      </c>
      <c r="AU362" s="20" t="s">
        <v>129</v>
      </c>
      <c r="AY362" s="20" t="s">
        <v>150</v>
      </c>
      <c r="BE362" s="106">
        <f t="shared" si="59"/>
        <v>0</v>
      </c>
      <c r="BF362" s="106">
        <f t="shared" si="60"/>
        <v>0</v>
      </c>
      <c r="BG362" s="106">
        <f t="shared" si="61"/>
        <v>0</v>
      </c>
      <c r="BH362" s="106">
        <f t="shared" si="62"/>
        <v>0</v>
      </c>
      <c r="BI362" s="106">
        <f t="shared" si="63"/>
        <v>0</v>
      </c>
      <c r="BJ362" s="20" t="s">
        <v>129</v>
      </c>
      <c r="BK362" s="171">
        <f t="shared" si="64"/>
        <v>0</v>
      </c>
      <c r="BL362" s="20" t="s">
        <v>442</v>
      </c>
      <c r="BM362" s="20" t="s">
        <v>818</v>
      </c>
    </row>
    <row r="363" spans="2:65" s="1" customFormat="1" ht="25.5" customHeight="1">
      <c r="B363" s="36"/>
      <c r="C363" s="172" t="s">
        <v>819</v>
      </c>
      <c r="D363" s="172" t="s">
        <v>165</v>
      </c>
      <c r="E363" s="173" t="s">
        <v>820</v>
      </c>
      <c r="F363" s="266" t="s">
        <v>821</v>
      </c>
      <c r="G363" s="266"/>
      <c r="H363" s="266"/>
      <c r="I363" s="266"/>
      <c r="J363" s="174" t="s">
        <v>202</v>
      </c>
      <c r="K363" s="175">
        <v>8</v>
      </c>
      <c r="L363" s="267">
        <v>0</v>
      </c>
      <c r="M363" s="268"/>
      <c r="N363" s="269">
        <f t="shared" si="55"/>
        <v>0</v>
      </c>
      <c r="O363" s="265"/>
      <c r="P363" s="265"/>
      <c r="Q363" s="265"/>
      <c r="R363" s="38"/>
      <c r="T363" s="168" t="s">
        <v>20</v>
      </c>
      <c r="U363" s="45" t="s">
        <v>44</v>
      </c>
      <c r="V363" s="37"/>
      <c r="W363" s="169">
        <f t="shared" si="56"/>
        <v>0</v>
      </c>
      <c r="X363" s="169">
        <v>9.7000000000000003E-3</v>
      </c>
      <c r="Y363" s="169">
        <f t="shared" si="57"/>
        <v>7.7600000000000002E-2</v>
      </c>
      <c r="Z363" s="169">
        <v>0</v>
      </c>
      <c r="AA363" s="170">
        <f t="shared" si="58"/>
        <v>0</v>
      </c>
      <c r="AR363" s="20" t="s">
        <v>656</v>
      </c>
      <c r="AT363" s="20" t="s">
        <v>165</v>
      </c>
      <c r="AU363" s="20" t="s">
        <v>129</v>
      </c>
      <c r="AY363" s="20" t="s">
        <v>150</v>
      </c>
      <c r="BE363" s="106">
        <f t="shared" si="59"/>
        <v>0</v>
      </c>
      <c r="BF363" s="106">
        <f t="shared" si="60"/>
        <v>0</v>
      </c>
      <c r="BG363" s="106">
        <f t="shared" si="61"/>
        <v>0</v>
      </c>
      <c r="BH363" s="106">
        <f t="shared" si="62"/>
        <v>0</v>
      </c>
      <c r="BI363" s="106">
        <f t="shared" si="63"/>
        <v>0</v>
      </c>
      <c r="BJ363" s="20" t="s">
        <v>129</v>
      </c>
      <c r="BK363" s="171">
        <f t="shared" si="64"/>
        <v>0</v>
      </c>
      <c r="BL363" s="20" t="s">
        <v>656</v>
      </c>
      <c r="BM363" s="20" t="s">
        <v>822</v>
      </c>
    </row>
    <row r="364" spans="2:65" s="1" customFormat="1" ht="25.5" customHeight="1">
      <c r="B364" s="36"/>
      <c r="C364" s="163" t="s">
        <v>823</v>
      </c>
      <c r="D364" s="163" t="s">
        <v>151</v>
      </c>
      <c r="E364" s="164" t="s">
        <v>824</v>
      </c>
      <c r="F364" s="262" t="s">
        <v>825</v>
      </c>
      <c r="G364" s="262"/>
      <c r="H364" s="262"/>
      <c r="I364" s="262"/>
      <c r="J364" s="165" t="s">
        <v>202</v>
      </c>
      <c r="K364" s="166">
        <v>16</v>
      </c>
      <c r="L364" s="263">
        <v>0</v>
      </c>
      <c r="M364" s="264"/>
      <c r="N364" s="265">
        <f t="shared" si="55"/>
        <v>0</v>
      </c>
      <c r="O364" s="265"/>
      <c r="P364" s="265"/>
      <c r="Q364" s="265"/>
      <c r="R364" s="38"/>
      <c r="T364" s="168" t="s">
        <v>20</v>
      </c>
      <c r="U364" s="45" t="s">
        <v>44</v>
      </c>
      <c r="V364" s="37"/>
      <c r="W364" s="169">
        <f t="shared" si="56"/>
        <v>0</v>
      </c>
      <c r="X364" s="169">
        <v>0</v>
      </c>
      <c r="Y364" s="169">
        <f t="shared" si="57"/>
        <v>0</v>
      </c>
      <c r="Z364" s="169">
        <v>0</v>
      </c>
      <c r="AA364" s="170">
        <f t="shared" si="58"/>
        <v>0</v>
      </c>
      <c r="AR364" s="20" t="s">
        <v>442</v>
      </c>
      <c r="AT364" s="20" t="s">
        <v>151</v>
      </c>
      <c r="AU364" s="20" t="s">
        <v>129</v>
      </c>
      <c r="AY364" s="20" t="s">
        <v>150</v>
      </c>
      <c r="BE364" s="106">
        <f t="shared" si="59"/>
        <v>0</v>
      </c>
      <c r="BF364" s="106">
        <f t="shared" si="60"/>
        <v>0</v>
      </c>
      <c r="BG364" s="106">
        <f t="shared" si="61"/>
        <v>0</v>
      </c>
      <c r="BH364" s="106">
        <f t="shared" si="62"/>
        <v>0</v>
      </c>
      <c r="BI364" s="106">
        <f t="shared" si="63"/>
        <v>0</v>
      </c>
      <c r="BJ364" s="20" t="s">
        <v>129</v>
      </c>
      <c r="BK364" s="171">
        <f t="shared" si="64"/>
        <v>0</v>
      </c>
      <c r="BL364" s="20" t="s">
        <v>442</v>
      </c>
      <c r="BM364" s="20" t="s">
        <v>826</v>
      </c>
    </row>
    <row r="365" spans="2:65" s="1" customFormat="1" ht="25.5" customHeight="1">
      <c r="B365" s="36"/>
      <c r="C365" s="172" t="s">
        <v>827</v>
      </c>
      <c r="D365" s="172" t="s">
        <v>165</v>
      </c>
      <c r="E365" s="173" t="s">
        <v>828</v>
      </c>
      <c r="F365" s="266" t="s">
        <v>829</v>
      </c>
      <c r="G365" s="266"/>
      <c r="H365" s="266"/>
      <c r="I365" s="266"/>
      <c r="J365" s="174" t="s">
        <v>202</v>
      </c>
      <c r="K365" s="175">
        <v>16</v>
      </c>
      <c r="L365" s="267">
        <v>0</v>
      </c>
      <c r="M365" s="268"/>
      <c r="N365" s="269">
        <f t="shared" si="55"/>
        <v>0</v>
      </c>
      <c r="O365" s="265"/>
      <c r="P365" s="265"/>
      <c r="Q365" s="265"/>
      <c r="R365" s="38"/>
      <c r="T365" s="168" t="s">
        <v>20</v>
      </c>
      <c r="U365" s="45" t="s">
        <v>44</v>
      </c>
      <c r="V365" s="37"/>
      <c r="W365" s="169">
        <f t="shared" si="56"/>
        <v>0</v>
      </c>
      <c r="X365" s="169">
        <v>2.7999999999999998E-4</v>
      </c>
      <c r="Y365" s="169">
        <f t="shared" si="57"/>
        <v>4.4799999999999996E-3</v>
      </c>
      <c r="Z365" s="169">
        <v>0</v>
      </c>
      <c r="AA365" s="170">
        <f t="shared" si="58"/>
        <v>0</v>
      </c>
      <c r="AR365" s="20" t="s">
        <v>656</v>
      </c>
      <c r="AT365" s="20" t="s">
        <v>165</v>
      </c>
      <c r="AU365" s="20" t="s">
        <v>129</v>
      </c>
      <c r="AY365" s="20" t="s">
        <v>150</v>
      </c>
      <c r="BE365" s="106">
        <f t="shared" si="59"/>
        <v>0</v>
      </c>
      <c r="BF365" s="106">
        <f t="shared" si="60"/>
        <v>0</v>
      </c>
      <c r="BG365" s="106">
        <f t="shared" si="61"/>
        <v>0</v>
      </c>
      <c r="BH365" s="106">
        <f t="shared" si="62"/>
        <v>0</v>
      </c>
      <c r="BI365" s="106">
        <f t="shared" si="63"/>
        <v>0</v>
      </c>
      <c r="BJ365" s="20" t="s">
        <v>129</v>
      </c>
      <c r="BK365" s="171">
        <f t="shared" si="64"/>
        <v>0</v>
      </c>
      <c r="BL365" s="20" t="s">
        <v>656</v>
      </c>
      <c r="BM365" s="20" t="s">
        <v>830</v>
      </c>
    </row>
    <row r="366" spans="2:65" s="1" customFormat="1" ht="16.5" customHeight="1">
      <c r="B366" s="36"/>
      <c r="C366" s="163" t="s">
        <v>831</v>
      </c>
      <c r="D366" s="163" t="s">
        <v>151</v>
      </c>
      <c r="E366" s="164" t="s">
        <v>832</v>
      </c>
      <c r="F366" s="262" t="s">
        <v>833</v>
      </c>
      <c r="G366" s="262"/>
      <c r="H366" s="262"/>
      <c r="I366" s="262"/>
      <c r="J366" s="165" t="s">
        <v>218</v>
      </c>
      <c r="K366" s="166">
        <v>75.099999999999994</v>
      </c>
      <c r="L366" s="263">
        <v>0</v>
      </c>
      <c r="M366" s="264"/>
      <c r="N366" s="265">
        <f t="shared" si="55"/>
        <v>0</v>
      </c>
      <c r="O366" s="265"/>
      <c r="P366" s="265"/>
      <c r="Q366" s="265"/>
      <c r="R366" s="38"/>
      <c r="T366" s="168" t="s">
        <v>20</v>
      </c>
      <c r="U366" s="45" t="s">
        <v>44</v>
      </c>
      <c r="V366" s="37"/>
      <c r="W366" s="169">
        <f t="shared" si="56"/>
        <v>0</v>
      </c>
      <c r="X366" s="169">
        <v>0</v>
      </c>
      <c r="Y366" s="169">
        <f t="shared" si="57"/>
        <v>0</v>
      </c>
      <c r="Z366" s="169">
        <v>0</v>
      </c>
      <c r="AA366" s="170">
        <f t="shared" si="58"/>
        <v>0</v>
      </c>
      <c r="AR366" s="20" t="s">
        <v>442</v>
      </c>
      <c r="AT366" s="20" t="s">
        <v>151</v>
      </c>
      <c r="AU366" s="20" t="s">
        <v>129</v>
      </c>
      <c r="AY366" s="20" t="s">
        <v>150</v>
      </c>
      <c r="BE366" s="106">
        <f t="shared" si="59"/>
        <v>0</v>
      </c>
      <c r="BF366" s="106">
        <f t="shared" si="60"/>
        <v>0</v>
      </c>
      <c r="BG366" s="106">
        <f t="shared" si="61"/>
        <v>0</v>
      </c>
      <c r="BH366" s="106">
        <f t="shared" si="62"/>
        <v>0</v>
      </c>
      <c r="BI366" s="106">
        <f t="shared" si="63"/>
        <v>0</v>
      </c>
      <c r="BJ366" s="20" t="s">
        <v>129</v>
      </c>
      <c r="BK366" s="171">
        <f t="shared" si="64"/>
        <v>0</v>
      </c>
      <c r="BL366" s="20" t="s">
        <v>442</v>
      </c>
      <c r="BM366" s="20" t="s">
        <v>834</v>
      </c>
    </row>
    <row r="367" spans="2:65" s="10" customFormat="1" ht="16.5" customHeight="1">
      <c r="B367" s="176"/>
      <c r="C367" s="177"/>
      <c r="D367" s="177"/>
      <c r="E367" s="178" t="s">
        <v>20</v>
      </c>
      <c r="F367" s="270" t="s">
        <v>835</v>
      </c>
      <c r="G367" s="271"/>
      <c r="H367" s="271"/>
      <c r="I367" s="271"/>
      <c r="J367" s="177"/>
      <c r="K367" s="179">
        <v>75.099999999999994</v>
      </c>
      <c r="L367" s="177"/>
      <c r="M367" s="177"/>
      <c r="N367" s="177"/>
      <c r="O367" s="177"/>
      <c r="P367" s="177"/>
      <c r="Q367" s="177"/>
      <c r="R367" s="180"/>
      <c r="T367" s="181"/>
      <c r="U367" s="177"/>
      <c r="V367" s="177"/>
      <c r="W367" s="177"/>
      <c r="X367" s="177"/>
      <c r="Y367" s="177"/>
      <c r="Z367" s="177"/>
      <c r="AA367" s="182"/>
      <c r="AT367" s="183" t="s">
        <v>209</v>
      </c>
      <c r="AU367" s="183" t="s">
        <v>129</v>
      </c>
      <c r="AV367" s="10" t="s">
        <v>129</v>
      </c>
      <c r="AW367" s="10" t="s">
        <v>33</v>
      </c>
      <c r="AX367" s="10" t="s">
        <v>82</v>
      </c>
      <c r="AY367" s="183" t="s">
        <v>150</v>
      </c>
    </row>
    <row r="368" spans="2:65" s="1" customFormat="1" ht="25.5" customHeight="1">
      <c r="B368" s="36"/>
      <c r="C368" s="172" t="s">
        <v>836</v>
      </c>
      <c r="D368" s="172" t="s">
        <v>165</v>
      </c>
      <c r="E368" s="173" t="s">
        <v>837</v>
      </c>
      <c r="F368" s="266" t="s">
        <v>838</v>
      </c>
      <c r="G368" s="266"/>
      <c r="H368" s="266"/>
      <c r="I368" s="266"/>
      <c r="J368" s="174" t="s">
        <v>168</v>
      </c>
      <c r="K368" s="175">
        <v>33.795000000000002</v>
      </c>
      <c r="L368" s="267">
        <v>0</v>
      </c>
      <c r="M368" s="268"/>
      <c r="N368" s="269">
        <f>ROUND(L368*K368,3)</f>
        <v>0</v>
      </c>
      <c r="O368" s="265"/>
      <c r="P368" s="265"/>
      <c r="Q368" s="265"/>
      <c r="R368" s="38"/>
      <c r="T368" s="168" t="s">
        <v>20</v>
      </c>
      <c r="U368" s="45" t="s">
        <v>44</v>
      </c>
      <c r="V368" s="37"/>
      <c r="W368" s="169">
        <f>V368*K368</f>
        <v>0</v>
      </c>
      <c r="X368" s="169">
        <v>1E-3</v>
      </c>
      <c r="Y368" s="169">
        <f>X368*K368</f>
        <v>3.3795000000000006E-2</v>
      </c>
      <c r="Z368" s="169">
        <v>0</v>
      </c>
      <c r="AA368" s="170">
        <f>Z368*K368</f>
        <v>0</v>
      </c>
      <c r="AR368" s="20" t="s">
        <v>656</v>
      </c>
      <c r="AT368" s="20" t="s">
        <v>165</v>
      </c>
      <c r="AU368" s="20" t="s">
        <v>129</v>
      </c>
      <c r="AY368" s="20" t="s">
        <v>150</v>
      </c>
      <c r="BE368" s="106">
        <f>IF(U368="základná",N368,0)</f>
        <v>0</v>
      </c>
      <c r="BF368" s="106">
        <f>IF(U368="znížená",N368,0)</f>
        <v>0</v>
      </c>
      <c r="BG368" s="106">
        <f>IF(U368="zákl. prenesená",N368,0)</f>
        <v>0</v>
      </c>
      <c r="BH368" s="106">
        <f>IF(U368="zníž. prenesená",N368,0)</f>
        <v>0</v>
      </c>
      <c r="BI368" s="106">
        <f>IF(U368="nulová",N368,0)</f>
        <v>0</v>
      </c>
      <c r="BJ368" s="20" t="s">
        <v>129</v>
      </c>
      <c r="BK368" s="171">
        <f>ROUND(L368*K368,3)</f>
        <v>0</v>
      </c>
      <c r="BL368" s="20" t="s">
        <v>656</v>
      </c>
      <c r="BM368" s="20" t="s">
        <v>839</v>
      </c>
    </row>
    <row r="369" spans="2:65" s="1" customFormat="1" ht="25.5" customHeight="1">
      <c r="B369" s="36"/>
      <c r="C369" s="163" t="s">
        <v>840</v>
      </c>
      <c r="D369" s="163" t="s">
        <v>151</v>
      </c>
      <c r="E369" s="164" t="s">
        <v>841</v>
      </c>
      <c r="F369" s="262" t="s">
        <v>842</v>
      </c>
      <c r="G369" s="262"/>
      <c r="H369" s="262"/>
      <c r="I369" s="262"/>
      <c r="J369" s="165" t="s">
        <v>218</v>
      </c>
      <c r="K369" s="166">
        <v>26</v>
      </c>
      <c r="L369" s="263">
        <v>0</v>
      </c>
      <c r="M369" s="264"/>
      <c r="N369" s="265">
        <f>ROUND(L369*K369,3)</f>
        <v>0</v>
      </c>
      <c r="O369" s="265"/>
      <c r="P369" s="265"/>
      <c r="Q369" s="265"/>
      <c r="R369" s="38"/>
      <c r="T369" s="168" t="s">
        <v>20</v>
      </c>
      <c r="U369" s="45" t="s">
        <v>44</v>
      </c>
      <c r="V369" s="37"/>
      <c r="W369" s="169">
        <f>V369*K369</f>
        <v>0</v>
      </c>
      <c r="X369" s="169">
        <v>0</v>
      </c>
      <c r="Y369" s="169">
        <f>X369*K369</f>
        <v>0</v>
      </c>
      <c r="Z369" s="169">
        <v>0</v>
      </c>
      <c r="AA369" s="170">
        <f>Z369*K369</f>
        <v>0</v>
      </c>
      <c r="AR369" s="20" t="s">
        <v>442</v>
      </c>
      <c r="AT369" s="20" t="s">
        <v>151</v>
      </c>
      <c r="AU369" s="20" t="s">
        <v>129</v>
      </c>
      <c r="AY369" s="20" t="s">
        <v>150</v>
      </c>
      <c r="BE369" s="106">
        <f>IF(U369="základná",N369,0)</f>
        <v>0</v>
      </c>
      <c r="BF369" s="106">
        <f>IF(U369="znížená",N369,0)</f>
        <v>0</v>
      </c>
      <c r="BG369" s="106">
        <f>IF(U369="zákl. prenesená",N369,0)</f>
        <v>0</v>
      </c>
      <c r="BH369" s="106">
        <f>IF(U369="zníž. prenesená",N369,0)</f>
        <v>0</v>
      </c>
      <c r="BI369" s="106">
        <f>IF(U369="nulová",N369,0)</f>
        <v>0</v>
      </c>
      <c r="BJ369" s="20" t="s">
        <v>129</v>
      </c>
      <c r="BK369" s="171">
        <f>ROUND(L369*K369,3)</f>
        <v>0</v>
      </c>
      <c r="BL369" s="20" t="s">
        <v>442</v>
      </c>
      <c r="BM369" s="20" t="s">
        <v>843</v>
      </c>
    </row>
    <row r="370" spans="2:65" s="10" customFormat="1" ht="16.5" customHeight="1">
      <c r="B370" s="176"/>
      <c r="C370" s="177"/>
      <c r="D370" s="177"/>
      <c r="E370" s="178" t="s">
        <v>20</v>
      </c>
      <c r="F370" s="270" t="s">
        <v>844</v>
      </c>
      <c r="G370" s="271"/>
      <c r="H370" s="271"/>
      <c r="I370" s="271"/>
      <c r="J370" s="177"/>
      <c r="K370" s="179">
        <v>10</v>
      </c>
      <c r="L370" s="177"/>
      <c r="M370" s="177"/>
      <c r="N370" s="177"/>
      <c r="O370" s="177"/>
      <c r="P370" s="177"/>
      <c r="Q370" s="177"/>
      <c r="R370" s="180"/>
      <c r="T370" s="181"/>
      <c r="U370" s="177"/>
      <c r="V370" s="177"/>
      <c r="W370" s="177"/>
      <c r="X370" s="177"/>
      <c r="Y370" s="177"/>
      <c r="Z370" s="177"/>
      <c r="AA370" s="182"/>
      <c r="AT370" s="183" t="s">
        <v>209</v>
      </c>
      <c r="AU370" s="183" t="s">
        <v>129</v>
      </c>
      <c r="AV370" s="10" t="s">
        <v>129</v>
      </c>
      <c r="AW370" s="10" t="s">
        <v>33</v>
      </c>
      <c r="AX370" s="10" t="s">
        <v>77</v>
      </c>
      <c r="AY370" s="183" t="s">
        <v>150</v>
      </c>
    </row>
    <row r="371" spans="2:65" s="10" customFormat="1" ht="16.5" customHeight="1">
      <c r="B371" s="176"/>
      <c r="C371" s="177"/>
      <c r="D371" s="177"/>
      <c r="E371" s="178" t="s">
        <v>20</v>
      </c>
      <c r="F371" s="272" t="s">
        <v>845</v>
      </c>
      <c r="G371" s="273"/>
      <c r="H371" s="273"/>
      <c r="I371" s="273"/>
      <c r="J371" s="177"/>
      <c r="K371" s="179">
        <v>16</v>
      </c>
      <c r="L371" s="177"/>
      <c r="M371" s="177"/>
      <c r="N371" s="177"/>
      <c r="O371" s="177"/>
      <c r="P371" s="177"/>
      <c r="Q371" s="177"/>
      <c r="R371" s="180"/>
      <c r="T371" s="181"/>
      <c r="U371" s="177"/>
      <c r="V371" s="177"/>
      <c r="W371" s="177"/>
      <c r="X371" s="177"/>
      <c r="Y371" s="177"/>
      <c r="Z371" s="177"/>
      <c r="AA371" s="182"/>
      <c r="AT371" s="183" t="s">
        <v>209</v>
      </c>
      <c r="AU371" s="183" t="s">
        <v>129</v>
      </c>
      <c r="AV371" s="10" t="s">
        <v>129</v>
      </c>
      <c r="AW371" s="10" t="s">
        <v>33</v>
      </c>
      <c r="AX371" s="10" t="s">
        <v>77</v>
      </c>
      <c r="AY371" s="183" t="s">
        <v>150</v>
      </c>
    </row>
    <row r="372" spans="2:65" s="11" customFormat="1" ht="16.5" customHeight="1">
      <c r="B372" s="184"/>
      <c r="C372" s="185"/>
      <c r="D372" s="185"/>
      <c r="E372" s="186" t="s">
        <v>20</v>
      </c>
      <c r="F372" s="274" t="s">
        <v>222</v>
      </c>
      <c r="G372" s="275"/>
      <c r="H372" s="275"/>
      <c r="I372" s="275"/>
      <c r="J372" s="185"/>
      <c r="K372" s="187">
        <v>26</v>
      </c>
      <c r="L372" s="185"/>
      <c r="M372" s="185"/>
      <c r="N372" s="185"/>
      <c r="O372" s="185"/>
      <c r="P372" s="185"/>
      <c r="Q372" s="185"/>
      <c r="R372" s="188"/>
      <c r="T372" s="189"/>
      <c r="U372" s="185"/>
      <c r="V372" s="185"/>
      <c r="W372" s="185"/>
      <c r="X372" s="185"/>
      <c r="Y372" s="185"/>
      <c r="Z372" s="185"/>
      <c r="AA372" s="190"/>
      <c r="AT372" s="191" t="s">
        <v>209</v>
      </c>
      <c r="AU372" s="191" t="s">
        <v>129</v>
      </c>
      <c r="AV372" s="11" t="s">
        <v>155</v>
      </c>
      <c r="AW372" s="11" t="s">
        <v>33</v>
      </c>
      <c r="AX372" s="11" t="s">
        <v>82</v>
      </c>
      <c r="AY372" s="191" t="s">
        <v>150</v>
      </c>
    </row>
    <row r="373" spans="2:65" s="1" customFormat="1" ht="25.5" customHeight="1">
      <c r="B373" s="36"/>
      <c r="C373" s="172" t="s">
        <v>846</v>
      </c>
      <c r="D373" s="172" t="s">
        <v>165</v>
      </c>
      <c r="E373" s="173" t="s">
        <v>847</v>
      </c>
      <c r="F373" s="266" t="s">
        <v>848</v>
      </c>
      <c r="G373" s="266"/>
      <c r="H373" s="266"/>
      <c r="I373" s="266"/>
      <c r="J373" s="174" t="s">
        <v>168</v>
      </c>
      <c r="K373" s="175">
        <v>18.2</v>
      </c>
      <c r="L373" s="267">
        <v>0</v>
      </c>
      <c r="M373" s="268"/>
      <c r="N373" s="269">
        <f t="shared" ref="N373:N379" si="65">ROUND(L373*K373,3)</f>
        <v>0</v>
      </c>
      <c r="O373" s="265"/>
      <c r="P373" s="265"/>
      <c r="Q373" s="265"/>
      <c r="R373" s="38"/>
      <c r="T373" s="168" t="s">
        <v>20</v>
      </c>
      <c r="U373" s="45" t="s">
        <v>44</v>
      </c>
      <c r="V373" s="37"/>
      <c r="W373" s="169">
        <f t="shared" ref="W373:W379" si="66">V373*K373</f>
        <v>0</v>
      </c>
      <c r="X373" s="169">
        <v>1E-3</v>
      </c>
      <c r="Y373" s="169">
        <f t="shared" ref="Y373:Y379" si="67">X373*K373</f>
        <v>1.8200000000000001E-2</v>
      </c>
      <c r="Z373" s="169">
        <v>0</v>
      </c>
      <c r="AA373" s="170">
        <f t="shared" ref="AA373:AA379" si="68">Z373*K373</f>
        <v>0</v>
      </c>
      <c r="AR373" s="20" t="s">
        <v>656</v>
      </c>
      <c r="AT373" s="20" t="s">
        <v>165</v>
      </c>
      <c r="AU373" s="20" t="s">
        <v>129</v>
      </c>
      <c r="AY373" s="20" t="s">
        <v>150</v>
      </c>
      <c r="BE373" s="106">
        <f t="shared" ref="BE373:BE379" si="69">IF(U373="základná",N373,0)</f>
        <v>0</v>
      </c>
      <c r="BF373" s="106">
        <f t="shared" ref="BF373:BF379" si="70">IF(U373="znížená",N373,0)</f>
        <v>0</v>
      </c>
      <c r="BG373" s="106">
        <f t="shared" ref="BG373:BG379" si="71">IF(U373="zákl. prenesená",N373,0)</f>
        <v>0</v>
      </c>
      <c r="BH373" s="106">
        <f t="shared" ref="BH373:BH379" si="72">IF(U373="zníž. prenesená",N373,0)</f>
        <v>0</v>
      </c>
      <c r="BI373" s="106">
        <f t="shared" ref="BI373:BI379" si="73">IF(U373="nulová",N373,0)</f>
        <v>0</v>
      </c>
      <c r="BJ373" s="20" t="s">
        <v>129</v>
      </c>
      <c r="BK373" s="171">
        <f t="shared" ref="BK373:BK379" si="74">ROUND(L373*K373,3)</f>
        <v>0</v>
      </c>
      <c r="BL373" s="20" t="s">
        <v>656</v>
      </c>
      <c r="BM373" s="20" t="s">
        <v>849</v>
      </c>
    </row>
    <row r="374" spans="2:65" s="1" customFormat="1" ht="25.5" customHeight="1">
      <c r="B374" s="36"/>
      <c r="C374" s="163" t="s">
        <v>850</v>
      </c>
      <c r="D374" s="163" t="s">
        <v>151</v>
      </c>
      <c r="E374" s="164" t="s">
        <v>851</v>
      </c>
      <c r="F374" s="262" t="s">
        <v>852</v>
      </c>
      <c r="G374" s="262"/>
      <c r="H374" s="262"/>
      <c r="I374" s="262"/>
      <c r="J374" s="165" t="s">
        <v>202</v>
      </c>
      <c r="K374" s="166">
        <v>1</v>
      </c>
      <c r="L374" s="263">
        <v>0</v>
      </c>
      <c r="M374" s="264"/>
      <c r="N374" s="265">
        <f t="shared" si="65"/>
        <v>0</v>
      </c>
      <c r="O374" s="265"/>
      <c r="P374" s="265"/>
      <c r="Q374" s="265"/>
      <c r="R374" s="38"/>
      <c r="T374" s="168" t="s">
        <v>20</v>
      </c>
      <c r="U374" s="45" t="s">
        <v>44</v>
      </c>
      <c r="V374" s="37"/>
      <c r="W374" s="169">
        <f t="shared" si="66"/>
        <v>0</v>
      </c>
      <c r="X374" s="169">
        <v>0</v>
      </c>
      <c r="Y374" s="169">
        <f t="shared" si="67"/>
        <v>0</v>
      </c>
      <c r="Z374" s="169">
        <v>0</v>
      </c>
      <c r="AA374" s="170">
        <f t="shared" si="68"/>
        <v>0</v>
      </c>
      <c r="AR374" s="20" t="s">
        <v>442</v>
      </c>
      <c r="AT374" s="20" t="s">
        <v>151</v>
      </c>
      <c r="AU374" s="20" t="s">
        <v>129</v>
      </c>
      <c r="AY374" s="20" t="s">
        <v>150</v>
      </c>
      <c r="BE374" s="106">
        <f t="shared" si="69"/>
        <v>0</v>
      </c>
      <c r="BF374" s="106">
        <f t="shared" si="70"/>
        <v>0</v>
      </c>
      <c r="BG374" s="106">
        <f t="shared" si="71"/>
        <v>0</v>
      </c>
      <c r="BH374" s="106">
        <f t="shared" si="72"/>
        <v>0</v>
      </c>
      <c r="BI374" s="106">
        <f t="shared" si="73"/>
        <v>0</v>
      </c>
      <c r="BJ374" s="20" t="s">
        <v>129</v>
      </c>
      <c r="BK374" s="171">
        <f t="shared" si="74"/>
        <v>0</v>
      </c>
      <c r="BL374" s="20" t="s">
        <v>442</v>
      </c>
      <c r="BM374" s="20" t="s">
        <v>853</v>
      </c>
    </row>
    <row r="375" spans="2:65" s="1" customFormat="1" ht="25.5" customHeight="1">
      <c r="B375" s="36"/>
      <c r="C375" s="172" t="s">
        <v>854</v>
      </c>
      <c r="D375" s="172" t="s">
        <v>165</v>
      </c>
      <c r="E375" s="173" t="s">
        <v>855</v>
      </c>
      <c r="F375" s="266" t="s">
        <v>856</v>
      </c>
      <c r="G375" s="266"/>
      <c r="H375" s="266"/>
      <c r="I375" s="266"/>
      <c r="J375" s="174" t="s">
        <v>202</v>
      </c>
      <c r="K375" s="175">
        <v>1</v>
      </c>
      <c r="L375" s="267">
        <v>0</v>
      </c>
      <c r="M375" s="268"/>
      <c r="N375" s="269">
        <f t="shared" si="65"/>
        <v>0</v>
      </c>
      <c r="O375" s="265"/>
      <c r="P375" s="265"/>
      <c r="Q375" s="265"/>
      <c r="R375" s="38"/>
      <c r="T375" s="168" t="s">
        <v>20</v>
      </c>
      <c r="U375" s="45" t="s">
        <v>44</v>
      </c>
      <c r="V375" s="37"/>
      <c r="W375" s="169">
        <f t="shared" si="66"/>
        <v>0</v>
      </c>
      <c r="X375" s="169">
        <v>5.0000000000000002E-5</v>
      </c>
      <c r="Y375" s="169">
        <f t="shared" si="67"/>
        <v>5.0000000000000002E-5</v>
      </c>
      <c r="Z375" s="169">
        <v>0</v>
      </c>
      <c r="AA375" s="170">
        <f t="shared" si="68"/>
        <v>0</v>
      </c>
      <c r="AR375" s="20" t="s">
        <v>656</v>
      </c>
      <c r="AT375" s="20" t="s">
        <v>165</v>
      </c>
      <c r="AU375" s="20" t="s">
        <v>129</v>
      </c>
      <c r="AY375" s="20" t="s">
        <v>150</v>
      </c>
      <c r="BE375" s="106">
        <f t="shared" si="69"/>
        <v>0</v>
      </c>
      <c r="BF375" s="106">
        <f t="shared" si="70"/>
        <v>0</v>
      </c>
      <c r="BG375" s="106">
        <f t="shared" si="71"/>
        <v>0</v>
      </c>
      <c r="BH375" s="106">
        <f t="shared" si="72"/>
        <v>0</v>
      </c>
      <c r="BI375" s="106">
        <f t="shared" si="73"/>
        <v>0</v>
      </c>
      <c r="BJ375" s="20" t="s">
        <v>129</v>
      </c>
      <c r="BK375" s="171">
        <f t="shared" si="74"/>
        <v>0</v>
      </c>
      <c r="BL375" s="20" t="s">
        <v>656</v>
      </c>
      <c r="BM375" s="20" t="s">
        <v>857</v>
      </c>
    </row>
    <row r="376" spans="2:65" s="1" customFormat="1" ht="16.5" customHeight="1">
      <c r="B376" s="36"/>
      <c r="C376" s="172" t="s">
        <v>858</v>
      </c>
      <c r="D376" s="172" t="s">
        <v>165</v>
      </c>
      <c r="E376" s="173" t="s">
        <v>859</v>
      </c>
      <c r="F376" s="266" t="s">
        <v>860</v>
      </c>
      <c r="G376" s="266"/>
      <c r="H376" s="266"/>
      <c r="I376" s="266"/>
      <c r="J376" s="174" t="s">
        <v>202</v>
      </c>
      <c r="K376" s="175">
        <v>1</v>
      </c>
      <c r="L376" s="267">
        <v>0</v>
      </c>
      <c r="M376" s="268"/>
      <c r="N376" s="269">
        <f t="shared" si="65"/>
        <v>0</v>
      </c>
      <c r="O376" s="265"/>
      <c r="P376" s="265"/>
      <c r="Q376" s="265"/>
      <c r="R376" s="38"/>
      <c r="T376" s="168" t="s">
        <v>20</v>
      </c>
      <c r="U376" s="45" t="s">
        <v>44</v>
      </c>
      <c r="V376" s="37"/>
      <c r="W376" s="169">
        <f t="shared" si="66"/>
        <v>0</v>
      </c>
      <c r="X376" s="169">
        <v>3.5E-4</v>
      </c>
      <c r="Y376" s="169">
        <f t="shared" si="67"/>
        <v>3.5E-4</v>
      </c>
      <c r="Z376" s="169">
        <v>0</v>
      </c>
      <c r="AA376" s="170">
        <f t="shared" si="68"/>
        <v>0</v>
      </c>
      <c r="AR376" s="20" t="s">
        <v>656</v>
      </c>
      <c r="AT376" s="20" t="s">
        <v>165</v>
      </c>
      <c r="AU376" s="20" t="s">
        <v>129</v>
      </c>
      <c r="AY376" s="20" t="s">
        <v>150</v>
      </c>
      <c r="BE376" s="106">
        <f t="shared" si="69"/>
        <v>0</v>
      </c>
      <c r="BF376" s="106">
        <f t="shared" si="70"/>
        <v>0</v>
      </c>
      <c r="BG376" s="106">
        <f t="shared" si="71"/>
        <v>0</v>
      </c>
      <c r="BH376" s="106">
        <f t="shared" si="72"/>
        <v>0</v>
      </c>
      <c r="BI376" s="106">
        <f t="shared" si="73"/>
        <v>0</v>
      </c>
      <c r="BJ376" s="20" t="s">
        <v>129</v>
      </c>
      <c r="BK376" s="171">
        <f t="shared" si="74"/>
        <v>0</v>
      </c>
      <c r="BL376" s="20" t="s">
        <v>656</v>
      </c>
      <c r="BM376" s="20" t="s">
        <v>861</v>
      </c>
    </row>
    <row r="377" spans="2:65" s="1" customFormat="1" ht="25.5" customHeight="1">
      <c r="B377" s="36"/>
      <c r="C377" s="163" t="s">
        <v>862</v>
      </c>
      <c r="D377" s="163" t="s">
        <v>151</v>
      </c>
      <c r="E377" s="164" t="s">
        <v>863</v>
      </c>
      <c r="F377" s="262" t="s">
        <v>864</v>
      </c>
      <c r="G377" s="262"/>
      <c r="H377" s="262"/>
      <c r="I377" s="262"/>
      <c r="J377" s="165" t="s">
        <v>202</v>
      </c>
      <c r="K377" s="166">
        <v>16</v>
      </c>
      <c r="L377" s="263">
        <v>0</v>
      </c>
      <c r="M377" s="264"/>
      <c r="N377" s="265">
        <f t="shared" si="65"/>
        <v>0</v>
      </c>
      <c r="O377" s="265"/>
      <c r="P377" s="265"/>
      <c r="Q377" s="265"/>
      <c r="R377" s="38"/>
      <c r="T377" s="168" t="s">
        <v>20</v>
      </c>
      <c r="U377" s="45" t="s">
        <v>44</v>
      </c>
      <c r="V377" s="37"/>
      <c r="W377" s="169">
        <f t="shared" si="66"/>
        <v>0</v>
      </c>
      <c r="X377" s="169">
        <v>0</v>
      </c>
      <c r="Y377" s="169">
        <f t="shared" si="67"/>
        <v>0</v>
      </c>
      <c r="Z377" s="169">
        <v>0</v>
      </c>
      <c r="AA377" s="170">
        <f t="shared" si="68"/>
        <v>0</v>
      </c>
      <c r="AR377" s="20" t="s">
        <v>442</v>
      </c>
      <c r="AT377" s="20" t="s">
        <v>151</v>
      </c>
      <c r="AU377" s="20" t="s">
        <v>129</v>
      </c>
      <c r="AY377" s="20" t="s">
        <v>150</v>
      </c>
      <c r="BE377" s="106">
        <f t="shared" si="69"/>
        <v>0</v>
      </c>
      <c r="BF377" s="106">
        <f t="shared" si="70"/>
        <v>0</v>
      </c>
      <c r="BG377" s="106">
        <f t="shared" si="71"/>
        <v>0</v>
      </c>
      <c r="BH377" s="106">
        <f t="shared" si="72"/>
        <v>0</v>
      </c>
      <c r="BI377" s="106">
        <f t="shared" si="73"/>
        <v>0</v>
      </c>
      <c r="BJ377" s="20" t="s">
        <v>129</v>
      </c>
      <c r="BK377" s="171">
        <f t="shared" si="74"/>
        <v>0</v>
      </c>
      <c r="BL377" s="20" t="s">
        <v>442</v>
      </c>
      <c r="BM377" s="20" t="s">
        <v>865</v>
      </c>
    </row>
    <row r="378" spans="2:65" s="1" customFormat="1" ht="25.5" customHeight="1">
      <c r="B378" s="36"/>
      <c r="C378" s="172" t="s">
        <v>866</v>
      </c>
      <c r="D378" s="172" t="s">
        <v>165</v>
      </c>
      <c r="E378" s="173" t="s">
        <v>867</v>
      </c>
      <c r="F378" s="266" t="s">
        <v>868</v>
      </c>
      <c r="G378" s="266"/>
      <c r="H378" s="266"/>
      <c r="I378" s="266"/>
      <c r="J378" s="174" t="s">
        <v>202</v>
      </c>
      <c r="K378" s="175">
        <v>16</v>
      </c>
      <c r="L378" s="267">
        <v>0</v>
      </c>
      <c r="M378" s="268"/>
      <c r="N378" s="269">
        <f t="shared" si="65"/>
        <v>0</v>
      </c>
      <c r="O378" s="265"/>
      <c r="P378" s="265"/>
      <c r="Q378" s="265"/>
      <c r="R378" s="38"/>
      <c r="T378" s="168" t="s">
        <v>20</v>
      </c>
      <c r="U378" s="45" t="s">
        <v>44</v>
      </c>
      <c r="V378" s="37"/>
      <c r="W378" s="169">
        <f t="shared" si="66"/>
        <v>0</v>
      </c>
      <c r="X378" s="169">
        <v>3.3E-4</v>
      </c>
      <c r="Y378" s="169">
        <f t="shared" si="67"/>
        <v>5.28E-3</v>
      </c>
      <c r="Z378" s="169">
        <v>0</v>
      </c>
      <c r="AA378" s="170">
        <f t="shared" si="68"/>
        <v>0</v>
      </c>
      <c r="AR378" s="20" t="s">
        <v>656</v>
      </c>
      <c r="AT378" s="20" t="s">
        <v>165</v>
      </c>
      <c r="AU378" s="20" t="s">
        <v>129</v>
      </c>
      <c r="AY378" s="20" t="s">
        <v>150</v>
      </c>
      <c r="BE378" s="106">
        <f t="shared" si="69"/>
        <v>0</v>
      </c>
      <c r="BF378" s="106">
        <f t="shared" si="70"/>
        <v>0</v>
      </c>
      <c r="BG378" s="106">
        <f t="shared" si="71"/>
        <v>0</v>
      </c>
      <c r="BH378" s="106">
        <f t="shared" si="72"/>
        <v>0</v>
      </c>
      <c r="BI378" s="106">
        <f t="shared" si="73"/>
        <v>0</v>
      </c>
      <c r="BJ378" s="20" t="s">
        <v>129</v>
      </c>
      <c r="BK378" s="171">
        <f t="shared" si="74"/>
        <v>0</v>
      </c>
      <c r="BL378" s="20" t="s">
        <v>656</v>
      </c>
      <c r="BM378" s="20" t="s">
        <v>869</v>
      </c>
    </row>
    <row r="379" spans="2:65" s="1" customFormat="1" ht="16.5" customHeight="1">
      <c r="B379" s="36"/>
      <c r="C379" s="163" t="s">
        <v>870</v>
      </c>
      <c r="D379" s="163" t="s">
        <v>151</v>
      </c>
      <c r="E379" s="164" t="s">
        <v>871</v>
      </c>
      <c r="F379" s="262" t="s">
        <v>872</v>
      </c>
      <c r="G379" s="262"/>
      <c r="H379" s="262"/>
      <c r="I379" s="262"/>
      <c r="J379" s="165" t="s">
        <v>202</v>
      </c>
      <c r="K379" s="166">
        <v>18</v>
      </c>
      <c r="L379" s="263">
        <v>0</v>
      </c>
      <c r="M379" s="264"/>
      <c r="N379" s="265">
        <f t="shared" si="65"/>
        <v>0</v>
      </c>
      <c r="O379" s="265"/>
      <c r="P379" s="265"/>
      <c r="Q379" s="265"/>
      <c r="R379" s="38"/>
      <c r="T379" s="168" t="s">
        <v>20</v>
      </c>
      <c r="U379" s="45" t="s">
        <v>44</v>
      </c>
      <c r="V379" s="37"/>
      <c r="W379" s="169">
        <f t="shared" si="66"/>
        <v>0</v>
      </c>
      <c r="X379" s="169">
        <v>0</v>
      </c>
      <c r="Y379" s="169">
        <f t="shared" si="67"/>
        <v>0</v>
      </c>
      <c r="Z379" s="169">
        <v>0</v>
      </c>
      <c r="AA379" s="170">
        <f t="shared" si="68"/>
        <v>0</v>
      </c>
      <c r="AR379" s="20" t="s">
        <v>442</v>
      </c>
      <c r="AT379" s="20" t="s">
        <v>151</v>
      </c>
      <c r="AU379" s="20" t="s">
        <v>129</v>
      </c>
      <c r="AY379" s="20" t="s">
        <v>150</v>
      </c>
      <c r="BE379" s="106">
        <f t="shared" si="69"/>
        <v>0</v>
      </c>
      <c r="BF379" s="106">
        <f t="shared" si="70"/>
        <v>0</v>
      </c>
      <c r="BG379" s="106">
        <f t="shared" si="71"/>
        <v>0</v>
      </c>
      <c r="BH379" s="106">
        <f t="shared" si="72"/>
        <v>0</v>
      </c>
      <c r="BI379" s="106">
        <f t="shared" si="73"/>
        <v>0</v>
      </c>
      <c r="BJ379" s="20" t="s">
        <v>129</v>
      </c>
      <c r="BK379" s="171">
        <f t="shared" si="74"/>
        <v>0</v>
      </c>
      <c r="BL379" s="20" t="s">
        <v>442</v>
      </c>
      <c r="BM379" s="20" t="s">
        <v>873</v>
      </c>
    </row>
    <row r="380" spans="2:65" s="10" customFormat="1" ht="16.5" customHeight="1">
      <c r="B380" s="176"/>
      <c r="C380" s="177"/>
      <c r="D380" s="177"/>
      <c r="E380" s="178" t="s">
        <v>20</v>
      </c>
      <c r="F380" s="270" t="s">
        <v>874</v>
      </c>
      <c r="G380" s="271"/>
      <c r="H380" s="271"/>
      <c r="I380" s="271"/>
      <c r="J380" s="177"/>
      <c r="K380" s="179">
        <v>18</v>
      </c>
      <c r="L380" s="177"/>
      <c r="M380" s="177"/>
      <c r="N380" s="177"/>
      <c r="O380" s="177"/>
      <c r="P380" s="177"/>
      <c r="Q380" s="177"/>
      <c r="R380" s="180"/>
      <c r="T380" s="181"/>
      <c r="U380" s="177"/>
      <c r="V380" s="177"/>
      <c r="W380" s="177"/>
      <c r="X380" s="177"/>
      <c r="Y380" s="177"/>
      <c r="Z380" s="177"/>
      <c r="AA380" s="182"/>
      <c r="AT380" s="183" t="s">
        <v>209</v>
      </c>
      <c r="AU380" s="183" t="s">
        <v>129</v>
      </c>
      <c r="AV380" s="10" t="s">
        <v>129</v>
      </c>
      <c r="AW380" s="10" t="s">
        <v>33</v>
      </c>
      <c r="AX380" s="10" t="s">
        <v>82</v>
      </c>
      <c r="AY380" s="183" t="s">
        <v>150</v>
      </c>
    </row>
    <row r="381" spans="2:65" s="1" customFormat="1" ht="25.5" customHeight="1">
      <c r="B381" s="36"/>
      <c r="C381" s="172" t="s">
        <v>875</v>
      </c>
      <c r="D381" s="172" t="s">
        <v>165</v>
      </c>
      <c r="E381" s="173" t="s">
        <v>876</v>
      </c>
      <c r="F381" s="266" t="s">
        <v>877</v>
      </c>
      <c r="G381" s="266"/>
      <c r="H381" s="266"/>
      <c r="I381" s="266"/>
      <c r="J381" s="174" t="s">
        <v>202</v>
      </c>
      <c r="K381" s="175">
        <v>18</v>
      </c>
      <c r="L381" s="267">
        <v>0</v>
      </c>
      <c r="M381" s="268"/>
      <c r="N381" s="269">
        <f>ROUND(L381*K381,3)</f>
        <v>0</v>
      </c>
      <c r="O381" s="265"/>
      <c r="P381" s="265"/>
      <c r="Q381" s="265"/>
      <c r="R381" s="38"/>
      <c r="T381" s="168" t="s">
        <v>20</v>
      </c>
      <c r="U381" s="45" t="s">
        <v>44</v>
      </c>
      <c r="V381" s="37"/>
      <c r="W381" s="169">
        <f>V381*K381</f>
        <v>0</v>
      </c>
      <c r="X381" s="169">
        <v>1.4999999999999999E-4</v>
      </c>
      <c r="Y381" s="169">
        <f>X381*K381</f>
        <v>2.6999999999999997E-3</v>
      </c>
      <c r="Z381" s="169">
        <v>0</v>
      </c>
      <c r="AA381" s="170">
        <f>Z381*K381</f>
        <v>0</v>
      </c>
      <c r="AR381" s="20" t="s">
        <v>656</v>
      </c>
      <c r="AT381" s="20" t="s">
        <v>165</v>
      </c>
      <c r="AU381" s="20" t="s">
        <v>129</v>
      </c>
      <c r="AY381" s="20" t="s">
        <v>150</v>
      </c>
      <c r="BE381" s="106">
        <f>IF(U381="základná",N381,0)</f>
        <v>0</v>
      </c>
      <c r="BF381" s="106">
        <f>IF(U381="znížená",N381,0)</f>
        <v>0</v>
      </c>
      <c r="BG381" s="106">
        <f>IF(U381="zákl. prenesená",N381,0)</f>
        <v>0</v>
      </c>
      <c r="BH381" s="106">
        <f>IF(U381="zníž. prenesená",N381,0)</f>
        <v>0</v>
      </c>
      <c r="BI381" s="106">
        <f>IF(U381="nulová",N381,0)</f>
        <v>0</v>
      </c>
      <c r="BJ381" s="20" t="s">
        <v>129</v>
      </c>
      <c r="BK381" s="171">
        <f>ROUND(L381*K381,3)</f>
        <v>0</v>
      </c>
      <c r="BL381" s="20" t="s">
        <v>656</v>
      </c>
      <c r="BM381" s="20" t="s">
        <v>878</v>
      </c>
    </row>
    <row r="382" spans="2:65" s="1" customFormat="1" ht="25.5" customHeight="1">
      <c r="B382" s="36"/>
      <c r="C382" s="163" t="s">
        <v>879</v>
      </c>
      <c r="D382" s="163" t="s">
        <v>151</v>
      </c>
      <c r="E382" s="164" t="s">
        <v>880</v>
      </c>
      <c r="F382" s="262" t="s">
        <v>881</v>
      </c>
      <c r="G382" s="262"/>
      <c r="H382" s="262"/>
      <c r="I382" s="262"/>
      <c r="J382" s="165" t="s">
        <v>202</v>
      </c>
      <c r="K382" s="166">
        <v>34</v>
      </c>
      <c r="L382" s="263">
        <v>0</v>
      </c>
      <c r="M382" s="264"/>
      <c r="N382" s="265">
        <f>ROUND(L382*K382,3)</f>
        <v>0</v>
      </c>
      <c r="O382" s="265"/>
      <c r="P382" s="265"/>
      <c r="Q382" s="265"/>
      <c r="R382" s="38"/>
      <c r="T382" s="168" t="s">
        <v>20</v>
      </c>
      <c r="U382" s="45" t="s">
        <v>44</v>
      </c>
      <c r="V382" s="37"/>
      <c r="W382" s="169">
        <f>V382*K382</f>
        <v>0</v>
      </c>
      <c r="X382" s="169">
        <v>0</v>
      </c>
      <c r="Y382" s="169">
        <f>X382*K382</f>
        <v>0</v>
      </c>
      <c r="Z382" s="169">
        <v>0</v>
      </c>
      <c r="AA382" s="170">
        <f>Z382*K382</f>
        <v>0</v>
      </c>
      <c r="AR382" s="20" t="s">
        <v>442</v>
      </c>
      <c r="AT382" s="20" t="s">
        <v>151</v>
      </c>
      <c r="AU382" s="20" t="s">
        <v>129</v>
      </c>
      <c r="AY382" s="20" t="s">
        <v>150</v>
      </c>
      <c r="BE382" s="106">
        <f>IF(U382="základná",N382,0)</f>
        <v>0</v>
      </c>
      <c r="BF382" s="106">
        <f>IF(U382="znížená",N382,0)</f>
        <v>0</v>
      </c>
      <c r="BG382" s="106">
        <f>IF(U382="zákl. prenesená",N382,0)</f>
        <v>0</v>
      </c>
      <c r="BH382" s="106">
        <f>IF(U382="zníž. prenesená",N382,0)</f>
        <v>0</v>
      </c>
      <c r="BI382" s="106">
        <f>IF(U382="nulová",N382,0)</f>
        <v>0</v>
      </c>
      <c r="BJ382" s="20" t="s">
        <v>129</v>
      </c>
      <c r="BK382" s="171">
        <f>ROUND(L382*K382,3)</f>
        <v>0</v>
      </c>
      <c r="BL382" s="20" t="s">
        <v>442</v>
      </c>
      <c r="BM382" s="20" t="s">
        <v>882</v>
      </c>
    </row>
    <row r="383" spans="2:65" s="10" customFormat="1" ht="16.5" customHeight="1">
      <c r="B383" s="176"/>
      <c r="C383" s="177"/>
      <c r="D383" s="177"/>
      <c r="E383" s="178" t="s">
        <v>20</v>
      </c>
      <c r="F383" s="270" t="s">
        <v>883</v>
      </c>
      <c r="G383" s="271"/>
      <c r="H383" s="271"/>
      <c r="I383" s="271"/>
      <c r="J383" s="177"/>
      <c r="K383" s="179">
        <v>34</v>
      </c>
      <c r="L383" s="177"/>
      <c r="M383" s="177"/>
      <c r="N383" s="177"/>
      <c r="O383" s="177"/>
      <c r="P383" s="177"/>
      <c r="Q383" s="177"/>
      <c r="R383" s="180"/>
      <c r="T383" s="181"/>
      <c r="U383" s="177"/>
      <c r="V383" s="177"/>
      <c r="W383" s="177"/>
      <c r="X383" s="177"/>
      <c r="Y383" s="177"/>
      <c r="Z383" s="177"/>
      <c r="AA383" s="182"/>
      <c r="AT383" s="183" t="s">
        <v>209</v>
      </c>
      <c r="AU383" s="183" t="s">
        <v>129</v>
      </c>
      <c r="AV383" s="10" t="s">
        <v>129</v>
      </c>
      <c r="AW383" s="10" t="s">
        <v>33</v>
      </c>
      <c r="AX383" s="10" t="s">
        <v>82</v>
      </c>
      <c r="AY383" s="183" t="s">
        <v>150</v>
      </c>
    </row>
    <row r="384" spans="2:65" s="1" customFormat="1" ht="38.25" customHeight="1">
      <c r="B384" s="36"/>
      <c r="C384" s="172" t="s">
        <v>884</v>
      </c>
      <c r="D384" s="172" t="s">
        <v>165</v>
      </c>
      <c r="E384" s="173" t="s">
        <v>885</v>
      </c>
      <c r="F384" s="266" t="s">
        <v>886</v>
      </c>
      <c r="G384" s="266"/>
      <c r="H384" s="266"/>
      <c r="I384" s="266"/>
      <c r="J384" s="174" t="s">
        <v>202</v>
      </c>
      <c r="K384" s="175">
        <v>34</v>
      </c>
      <c r="L384" s="267">
        <v>0</v>
      </c>
      <c r="M384" s="268"/>
      <c r="N384" s="269">
        <f t="shared" ref="N384:N430" si="75">ROUND(L384*K384,3)</f>
        <v>0</v>
      </c>
      <c r="O384" s="265"/>
      <c r="P384" s="265"/>
      <c r="Q384" s="265"/>
      <c r="R384" s="38"/>
      <c r="T384" s="168" t="s">
        <v>20</v>
      </c>
      <c r="U384" s="45" t="s">
        <v>44</v>
      </c>
      <c r="V384" s="37"/>
      <c r="W384" s="169">
        <f t="shared" ref="W384:W430" si="76">V384*K384</f>
        <v>0</v>
      </c>
      <c r="X384" s="169">
        <v>3.1E-4</v>
      </c>
      <c r="Y384" s="169">
        <f t="shared" ref="Y384:Y430" si="77">X384*K384</f>
        <v>1.0540000000000001E-2</v>
      </c>
      <c r="Z384" s="169">
        <v>0</v>
      </c>
      <c r="AA384" s="170">
        <f t="shared" ref="AA384:AA430" si="78">Z384*K384</f>
        <v>0</v>
      </c>
      <c r="AR384" s="20" t="s">
        <v>656</v>
      </c>
      <c r="AT384" s="20" t="s">
        <v>165</v>
      </c>
      <c r="AU384" s="20" t="s">
        <v>129</v>
      </c>
      <c r="AY384" s="20" t="s">
        <v>150</v>
      </c>
      <c r="BE384" s="106">
        <f t="shared" ref="BE384:BE430" si="79">IF(U384="základná",N384,0)</f>
        <v>0</v>
      </c>
      <c r="BF384" s="106">
        <f t="shared" ref="BF384:BF430" si="80">IF(U384="znížená",N384,0)</f>
        <v>0</v>
      </c>
      <c r="BG384" s="106">
        <f t="shared" ref="BG384:BG430" si="81">IF(U384="zákl. prenesená",N384,0)</f>
        <v>0</v>
      </c>
      <c r="BH384" s="106">
        <f t="shared" ref="BH384:BH430" si="82">IF(U384="zníž. prenesená",N384,0)</f>
        <v>0</v>
      </c>
      <c r="BI384" s="106">
        <f t="shared" ref="BI384:BI430" si="83">IF(U384="nulová",N384,0)</f>
        <v>0</v>
      </c>
      <c r="BJ384" s="20" t="s">
        <v>129</v>
      </c>
      <c r="BK384" s="171">
        <f t="shared" ref="BK384:BK430" si="84">ROUND(L384*K384,3)</f>
        <v>0</v>
      </c>
      <c r="BL384" s="20" t="s">
        <v>656</v>
      </c>
      <c r="BM384" s="20" t="s">
        <v>887</v>
      </c>
    </row>
    <row r="385" spans="2:65" s="1" customFormat="1" ht="16.5" customHeight="1">
      <c r="B385" s="36"/>
      <c r="C385" s="163" t="s">
        <v>888</v>
      </c>
      <c r="D385" s="163" t="s">
        <v>151</v>
      </c>
      <c r="E385" s="164" t="s">
        <v>889</v>
      </c>
      <c r="F385" s="262" t="s">
        <v>890</v>
      </c>
      <c r="G385" s="262"/>
      <c r="H385" s="262"/>
      <c r="I385" s="262"/>
      <c r="J385" s="165" t="s">
        <v>202</v>
      </c>
      <c r="K385" s="166">
        <v>1</v>
      </c>
      <c r="L385" s="263">
        <v>0</v>
      </c>
      <c r="M385" s="264"/>
      <c r="N385" s="265">
        <f t="shared" si="75"/>
        <v>0</v>
      </c>
      <c r="O385" s="265"/>
      <c r="P385" s="265"/>
      <c r="Q385" s="265"/>
      <c r="R385" s="38"/>
      <c r="T385" s="168" t="s">
        <v>20</v>
      </c>
      <c r="U385" s="45" t="s">
        <v>44</v>
      </c>
      <c r="V385" s="37"/>
      <c r="W385" s="169">
        <f t="shared" si="76"/>
        <v>0</v>
      </c>
      <c r="X385" s="169">
        <v>0</v>
      </c>
      <c r="Y385" s="169">
        <f t="shared" si="77"/>
        <v>0</v>
      </c>
      <c r="Z385" s="169">
        <v>0</v>
      </c>
      <c r="AA385" s="170">
        <f t="shared" si="78"/>
        <v>0</v>
      </c>
      <c r="AR385" s="20" t="s">
        <v>442</v>
      </c>
      <c r="AT385" s="20" t="s">
        <v>151</v>
      </c>
      <c r="AU385" s="20" t="s">
        <v>129</v>
      </c>
      <c r="AY385" s="20" t="s">
        <v>150</v>
      </c>
      <c r="BE385" s="106">
        <f t="shared" si="79"/>
        <v>0</v>
      </c>
      <c r="BF385" s="106">
        <f t="shared" si="80"/>
        <v>0</v>
      </c>
      <c r="BG385" s="106">
        <f t="shared" si="81"/>
        <v>0</v>
      </c>
      <c r="BH385" s="106">
        <f t="shared" si="82"/>
        <v>0</v>
      </c>
      <c r="BI385" s="106">
        <f t="shared" si="83"/>
        <v>0</v>
      </c>
      <c r="BJ385" s="20" t="s">
        <v>129</v>
      </c>
      <c r="BK385" s="171">
        <f t="shared" si="84"/>
        <v>0</v>
      </c>
      <c r="BL385" s="20" t="s">
        <v>442</v>
      </c>
      <c r="BM385" s="20" t="s">
        <v>891</v>
      </c>
    </row>
    <row r="386" spans="2:65" s="1" customFormat="1" ht="38.25" customHeight="1">
      <c r="B386" s="36"/>
      <c r="C386" s="172" t="s">
        <v>892</v>
      </c>
      <c r="D386" s="172" t="s">
        <v>165</v>
      </c>
      <c r="E386" s="173" t="s">
        <v>893</v>
      </c>
      <c r="F386" s="266" t="s">
        <v>894</v>
      </c>
      <c r="G386" s="266"/>
      <c r="H386" s="266"/>
      <c r="I386" s="266"/>
      <c r="J386" s="174" t="s">
        <v>202</v>
      </c>
      <c r="K386" s="175">
        <v>1</v>
      </c>
      <c r="L386" s="267">
        <v>0</v>
      </c>
      <c r="M386" s="268"/>
      <c r="N386" s="269">
        <f t="shared" si="75"/>
        <v>0</v>
      </c>
      <c r="O386" s="265"/>
      <c r="P386" s="265"/>
      <c r="Q386" s="265"/>
      <c r="R386" s="38"/>
      <c r="T386" s="168" t="s">
        <v>20</v>
      </c>
      <c r="U386" s="45" t="s">
        <v>44</v>
      </c>
      <c r="V386" s="37"/>
      <c r="W386" s="169">
        <f t="shared" si="76"/>
        <v>0</v>
      </c>
      <c r="X386" s="169">
        <v>3.1199999999999999E-3</v>
      </c>
      <c r="Y386" s="169">
        <f t="shared" si="77"/>
        <v>3.1199999999999999E-3</v>
      </c>
      <c r="Z386" s="169">
        <v>0</v>
      </c>
      <c r="AA386" s="170">
        <f t="shared" si="78"/>
        <v>0</v>
      </c>
      <c r="AR386" s="20" t="s">
        <v>656</v>
      </c>
      <c r="AT386" s="20" t="s">
        <v>165</v>
      </c>
      <c r="AU386" s="20" t="s">
        <v>129</v>
      </c>
      <c r="AY386" s="20" t="s">
        <v>150</v>
      </c>
      <c r="BE386" s="106">
        <f t="shared" si="79"/>
        <v>0</v>
      </c>
      <c r="BF386" s="106">
        <f t="shared" si="80"/>
        <v>0</v>
      </c>
      <c r="BG386" s="106">
        <f t="shared" si="81"/>
        <v>0</v>
      </c>
      <c r="BH386" s="106">
        <f t="shared" si="82"/>
        <v>0</v>
      </c>
      <c r="BI386" s="106">
        <f t="shared" si="83"/>
        <v>0</v>
      </c>
      <c r="BJ386" s="20" t="s">
        <v>129</v>
      </c>
      <c r="BK386" s="171">
        <f t="shared" si="84"/>
        <v>0</v>
      </c>
      <c r="BL386" s="20" t="s">
        <v>656</v>
      </c>
      <c r="BM386" s="20" t="s">
        <v>895</v>
      </c>
    </row>
    <row r="387" spans="2:65" s="1" customFormat="1" ht="16.5" customHeight="1">
      <c r="B387" s="36"/>
      <c r="C387" s="163" t="s">
        <v>896</v>
      </c>
      <c r="D387" s="163" t="s">
        <v>151</v>
      </c>
      <c r="E387" s="164" t="s">
        <v>897</v>
      </c>
      <c r="F387" s="262" t="s">
        <v>898</v>
      </c>
      <c r="G387" s="262"/>
      <c r="H387" s="262"/>
      <c r="I387" s="262"/>
      <c r="J387" s="165" t="s">
        <v>202</v>
      </c>
      <c r="K387" s="166">
        <v>2</v>
      </c>
      <c r="L387" s="263">
        <v>0</v>
      </c>
      <c r="M387" s="264"/>
      <c r="N387" s="265">
        <f t="shared" si="75"/>
        <v>0</v>
      </c>
      <c r="O387" s="265"/>
      <c r="P387" s="265"/>
      <c r="Q387" s="265"/>
      <c r="R387" s="38"/>
      <c r="T387" s="168" t="s">
        <v>20</v>
      </c>
      <c r="U387" s="45" t="s">
        <v>44</v>
      </c>
      <c r="V387" s="37"/>
      <c r="W387" s="169">
        <f t="shared" si="76"/>
        <v>0</v>
      </c>
      <c r="X387" s="169">
        <v>0</v>
      </c>
      <c r="Y387" s="169">
        <f t="shared" si="77"/>
        <v>0</v>
      </c>
      <c r="Z387" s="169">
        <v>0</v>
      </c>
      <c r="AA387" s="170">
        <f t="shared" si="78"/>
        <v>0</v>
      </c>
      <c r="AR387" s="20" t="s">
        <v>442</v>
      </c>
      <c r="AT387" s="20" t="s">
        <v>151</v>
      </c>
      <c r="AU387" s="20" t="s">
        <v>129</v>
      </c>
      <c r="AY387" s="20" t="s">
        <v>150</v>
      </c>
      <c r="BE387" s="106">
        <f t="shared" si="79"/>
        <v>0</v>
      </c>
      <c r="BF387" s="106">
        <f t="shared" si="80"/>
        <v>0</v>
      </c>
      <c r="BG387" s="106">
        <f t="shared" si="81"/>
        <v>0</v>
      </c>
      <c r="BH387" s="106">
        <f t="shared" si="82"/>
        <v>0</v>
      </c>
      <c r="BI387" s="106">
        <f t="shared" si="83"/>
        <v>0</v>
      </c>
      <c r="BJ387" s="20" t="s">
        <v>129</v>
      </c>
      <c r="BK387" s="171">
        <f t="shared" si="84"/>
        <v>0</v>
      </c>
      <c r="BL387" s="20" t="s">
        <v>442</v>
      </c>
      <c r="BM387" s="20" t="s">
        <v>899</v>
      </c>
    </row>
    <row r="388" spans="2:65" s="1" customFormat="1" ht="38.25" customHeight="1">
      <c r="B388" s="36"/>
      <c r="C388" s="172" t="s">
        <v>900</v>
      </c>
      <c r="D388" s="172" t="s">
        <v>165</v>
      </c>
      <c r="E388" s="173" t="s">
        <v>901</v>
      </c>
      <c r="F388" s="266" t="s">
        <v>902</v>
      </c>
      <c r="G388" s="266"/>
      <c r="H388" s="266"/>
      <c r="I388" s="266"/>
      <c r="J388" s="174" t="s">
        <v>202</v>
      </c>
      <c r="K388" s="175">
        <v>2</v>
      </c>
      <c r="L388" s="267">
        <v>0</v>
      </c>
      <c r="M388" s="268"/>
      <c r="N388" s="269">
        <f t="shared" si="75"/>
        <v>0</v>
      </c>
      <c r="O388" s="265"/>
      <c r="P388" s="265"/>
      <c r="Q388" s="265"/>
      <c r="R388" s="38"/>
      <c r="T388" s="168" t="s">
        <v>20</v>
      </c>
      <c r="U388" s="45" t="s">
        <v>44</v>
      </c>
      <c r="V388" s="37"/>
      <c r="W388" s="169">
        <f t="shared" si="76"/>
        <v>0</v>
      </c>
      <c r="X388" s="169">
        <v>3.2000000000000003E-4</v>
      </c>
      <c r="Y388" s="169">
        <f t="shared" si="77"/>
        <v>6.4000000000000005E-4</v>
      </c>
      <c r="Z388" s="169">
        <v>0</v>
      </c>
      <c r="AA388" s="170">
        <f t="shared" si="78"/>
        <v>0</v>
      </c>
      <c r="AR388" s="20" t="s">
        <v>656</v>
      </c>
      <c r="AT388" s="20" t="s">
        <v>165</v>
      </c>
      <c r="AU388" s="20" t="s">
        <v>129</v>
      </c>
      <c r="AY388" s="20" t="s">
        <v>150</v>
      </c>
      <c r="BE388" s="106">
        <f t="shared" si="79"/>
        <v>0</v>
      </c>
      <c r="BF388" s="106">
        <f t="shared" si="80"/>
        <v>0</v>
      </c>
      <c r="BG388" s="106">
        <f t="shared" si="81"/>
        <v>0</v>
      </c>
      <c r="BH388" s="106">
        <f t="shared" si="82"/>
        <v>0</v>
      </c>
      <c r="BI388" s="106">
        <f t="shared" si="83"/>
        <v>0</v>
      </c>
      <c r="BJ388" s="20" t="s">
        <v>129</v>
      </c>
      <c r="BK388" s="171">
        <f t="shared" si="84"/>
        <v>0</v>
      </c>
      <c r="BL388" s="20" t="s">
        <v>656</v>
      </c>
      <c r="BM388" s="20" t="s">
        <v>903</v>
      </c>
    </row>
    <row r="389" spans="2:65" s="1" customFormat="1" ht="16.5" customHeight="1">
      <c r="B389" s="36"/>
      <c r="C389" s="163" t="s">
        <v>904</v>
      </c>
      <c r="D389" s="163" t="s">
        <v>151</v>
      </c>
      <c r="E389" s="164" t="s">
        <v>905</v>
      </c>
      <c r="F389" s="262" t="s">
        <v>906</v>
      </c>
      <c r="G389" s="262"/>
      <c r="H389" s="262"/>
      <c r="I389" s="262"/>
      <c r="J389" s="165" t="s">
        <v>202</v>
      </c>
      <c r="K389" s="166">
        <v>1</v>
      </c>
      <c r="L389" s="263">
        <v>0</v>
      </c>
      <c r="M389" s="264"/>
      <c r="N389" s="265">
        <f t="shared" si="75"/>
        <v>0</v>
      </c>
      <c r="O389" s="265"/>
      <c r="P389" s="265"/>
      <c r="Q389" s="265"/>
      <c r="R389" s="38"/>
      <c r="T389" s="168" t="s">
        <v>20</v>
      </c>
      <c r="U389" s="45" t="s">
        <v>44</v>
      </c>
      <c r="V389" s="37"/>
      <c r="W389" s="169">
        <f t="shared" si="76"/>
        <v>0</v>
      </c>
      <c r="X389" s="169">
        <v>0</v>
      </c>
      <c r="Y389" s="169">
        <f t="shared" si="77"/>
        <v>0</v>
      </c>
      <c r="Z389" s="169">
        <v>0</v>
      </c>
      <c r="AA389" s="170">
        <f t="shared" si="78"/>
        <v>0</v>
      </c>
      <c r="AR389" s="20" t="s">
        <v>442</v>
      </c>
      <c r="AT389" s="20" t="s">
        <v>151</v>
      </c>
      <c r="AU389" s="20" t="s">
        <v>129</v>
      </c>
      <c r="AY389" s="20" t="s">
        <v>150</v>
      </c>
      <c r="BE389" s="106">
        <f t="shared" si="79"/>
        <v>0</v>
      </c>
      <c r="BF389" s="106">
        <f t="shared" si="80"/>
        <v>0</v>
      </c>
      <c r="BG389" s="106">
        <f t="shared" si="81"/>
        <v>0</v>
      </c>
      <c r="BH389" s="106">
        <f t="shared" si="82"/>
        <v>0</v>
      </c>
      <c r="BI389" s="106">
        <f t="shared" si="83"/>
        <v>0</v>
      </c>
      <c r="BJ389" s="20" t="s">
        <v>129</v>
      </c>
      <c r="BK389" s="171">
        <f t="shared" si="84"/>
        <v>0</v>
      </c>
      <c r="BL389" s="20" t="s">
        <v>442</v>
      </c>
      <c r="BM389" s="20" t="s">
        <v>907</v>
      </c>
    </row>
    <row r="390" spans="2:65" s="1" customFormat="1" ht="25.5" customHeight="1">
      <c r="B390" s="36"/>
      <c r="C390" s="172" t="s">
        <v>908</v>
      </c>
      <c r="D390" s="172" t="s">
        <v>165</v>
      </c>
      <c r="E390" s="173" t="s">
        <v>909</v>
      </c>
      <c r="F390" s="266" t="s">
        <v>910</v>
      </c>
      <c r="G390" s="266"/>
      <c r="H390" s="266"/>
      <c r="I390" s="266"/>
      <c r="J390" s="174" t="s">
        <v>202</v>
      </c>
      <c r="K390" s="175">
        <v>1</v>
      </c>
      <c r="L390" s="267">
        <v>0</v>
      </c>
      <c r="M390" s="268"/>
      <c r="N390" s="269">
        <f t="shared" si="75"/>
        <v>0</v>
      </c>
      <c r="O390" s="265"/>
      <c r="P390" s="265"/>
      <c r="Q390" s="265"/>
      <c r="R390" s="38"/>
      <c r="T390" s="168" t="s">
        <v>20</v>
      </c>
      <c r="U390" s="45" t="s">
        <v>44</v>
      </c>
      <c r="V390" s="37"/>
      <c r="W390" s="169">
        <f t="shared" si="76"/>
        <v>0</v>
      </c>
      <c r="X390" s="169">
        <v>1.7000000000000001E-4</v>
      </c>
      <c r="Y390" s="169">
        <f t="shared" si="77"/>
        <v>1.7000000000000001E-4</v>
      </c>
      <c r="Z390" s="169">
        <v>0</v>
      </c>
      <c r="AA390" s="170">
        <f t="shared" si="78"/>
        <v>0</v>
      </c>
      <c r="AR390" s="20" t="s">
        <v>656</v>
      </c>
      <c r="AT390" s="20" t="s">
        <v>165</v>
      </c>
      <c r="AU390" s="20" t="s">
        <v>129</v>
      </c>
      <c r="AY390" s="20" t="s">
        <v>150</v>
      </c>
      <c r="BE390" s="106">
        <f t="shared" si="79"/>
        <v>0</v>
      </c>
      <c r="BF390" s="106">
        <f t="shared" si="80"/>
        <v>0</v>
      </c>
      <c r="BG390" s="106">
        <f t="shared" si="81"/>
        <v>0</v>
      </c>
      <c r="BH390" s="106">
        <f t="shared" si="82"/>
        <v>0</v>
      </c>
      <c r="BI390" s="106">
        <f t="shared" si="83"/>
        <v>0</v>
      </c>
      <c r="BJ390" s="20" t="s">
        <v>129</v>
      </c>
      <c r="BK390" s="171">
        <f t="shared" si="84"/>
        <v>0</v>
      </c>
      <c r="BL390" s="20" t="s">
        <v>656</v>
      </c>
      <c r="BM390" s="20" t="s">
        <v>911</v>
      </c>
    </row>
    <row r="391" spans="2:65" s="1" customFormat="1" ht="16.5" customHeight="1">
      <c r="B391" s="36"/>
      <c r="C391" s="163" t="s">
        <v>912</v>
      </c>
      <c r="D391" s="163" t="s">
        <v>151</v>
      </c>
      <c r="E391" s="164" t="s">
        <v>913</v>
      </c>
      <c r="F391" s="262" t="s">
        <v>914</v>
      </c>
      <c r="G391" s="262"/>
      <c r="H391" s="262"/>
      <c r="I391" s="262"/>
      <c r="J391" s="165" t="s">
        <v>202</v>
      </c>
      <c r="K391" s="166">
        <v>20</v>
      </c>
      <c r="L391" s="263">
        <v>0</v>
      </c>
      <c r="M391" s="264"/>
      <c r="N391" s="265">
        <f t="shared" si="75"/>
        <v>0</v>
      </c>
      <c r="O391" s="265"/>
      <c r="P391" s="265"/>
      <c r="Q391" s="265"/>
      <c r="R391" s="38"/>
      <c r="T391" s="168" t="s">
        <v>20</v>
      </c>
      <c r="U391" s="45" t="s">
        <v>44</v>
      </c>
      <c r="V391" s="37"/>
      <c r="W391" s="169">
        <f t="shared" si="76"/>
        <v>0</v>
      </c>
      <c r="X391" s="169">
        <v>0</v>
      </c>
      <c r="Y391" s="169">
        <f t="shared" si="77"/>
        <v>0</v>
      </c>
      <c r="Z391" s="169">
        <v>0</v>
      </c>
      <c r="AA391" s="170">
        <f t="shared" si="78"/>
        <v>0</v>
      </c>
      <c r="AR391" s="20" t="s">
        <v>442</v>
      </c>
      <c r="AT391" s="20" t="s">
        <v>151</v>
      </c>
      <c r="AU391" s="20" t="s">
        <v>129</v>
      </c>
      <c r="AY391" s="20" t="s">
        <v>150</v>
      </c>
      <c r="BE391" s="106">
        <f t="shared" si="79"/>
        <v>0</v>
      </c>
      <c r="BF391" s="106">
        <f t="shared" si="80"/>
        <v>0</v>
      </c>
      <c r="BG391" s="106">
        <f t="shared" si="81"/>
        <v>0</v>
      </c>
      <c r="BH391" s="106">
        <f t="shared" si="82"/>
        <v>0</v>
      </c>
      <c r="BI391" s="106">
        <f t="shared" si="83"/>
        <v>0</v>
      </c>
      <c r="BJ391" s="20" t="s">
        <v>129</v>
      </c>
      <c r="BK391" s="171">
        <f t="shared" si="84"/>
        <v>0</v>
      </c>
      <c r="BL391" s="20" t="s">
        <v>442</v>
      </c>
      <c r="BM391" s="20" t="s">
        <v>915</v>
      </c>
    </row>
    <row r="392" spans="2:65" s="1" customFormat="1" ht="25.5" customHeight="1">
      <c r="B392" s="36"/>
      <c r="C392" s="172" t="s">
        <v>916</v>
      </c>
      <c r="D392" s="172" t="s">
        <v>165</v>
      </c>
      <c r="E392" s="173" t="s">
        <v>917</v>
      </c>
      <c r="F392" s="266" t="s">
        <v>918</v>
      </c>
      <c r="G392" s="266"/>
      <c r="H392" s="266"/>
      <c r="I392" s="266"/>
      <c r="J392" s="174" t="s">
        <v>202</v>
      </c>
      <c r="K392" s="175">
        <v>20</v>
      </c>
      <c r="L392" s="267">
        <v>0</v>
      </c>
      <c r="M392" s="268"/>
      <c r="N392" s="269">
        <f t="shared" si="75"/>
        <v>0</v>
      </c>
      <c r="O392" s="265"/>
      <c r="P392" s="265"/>
      <c r="Q392" s="265"/>
      <c r="R392" s="38"/>
      <c r="T392" s="168" t="s">
        <v>20</v>
      </c>
      <c r="U392" s="45" t="s">
        <v>44</v>
      </c>
      <c r="V392" s="37"/>
      <c r="W392" s="169">
        <f t="shared" si="76"/>
        <v>0</v>
      </c>
      <c r="X392" s="169">
        <v>4.0000000000000002E-4</v>
      </c>
      <c r="Y392" s="169">
        <f t="shared" si="77"/>
        <v>8.0000000000000002E-3</v>
      </c>
      <c r="Z392" s="169">
        <v>0</v>
      </c>
      <c r="AA392" s="170">
        <f t="shared" si="78"/>
        <v>0</v>
      </c>
      <c r="AR392" s="20" t="s">
        <v>656</v>
      </c>
      <c r="AT392" s="20" t="s">
        <v>165</v>
      </c>
      <c r="AU392" s="20" t="s">
        <v>129</v>
      </c>
      <c r="AY392" s="20" t="s">
        <v>150</v>
      </c>
      <c r="BE392" s="106">
        <f t="shared" si="79"/>
        <v>0</v>
      </c>
      <c r="BF392" s="106">
        <f t="shared" si="80"/>
        <v>0</v>
      </c>
      <c r="BG392" s="106">
        <f t="shared" si="81"/>
        <v>0</v>
      </c>
      <c r="BH392" s="106">
        <f t="shared" si="82"/>
        <v>0</v>
      </c>
      <c r="BI392" s="106">
        <f t="shared" si="83"/>
        <v>0</v>
      </c>
      <c r="BJ392" s="20" t="s">
        <v>129</v>
      </c>
      <c r="BK392" s="171">
        <f t="shared" si="84"/>
        <v>0</v>
      </c>
      <c r="BL392" s="20" t="s">
        <v>656</v>
      </c>
      <c r="BM392" s="20" t="s">
        <v>919</v>
      </c>
    </row>
    <row r="393" spans="2:65" s="1" customFormat="1" ht="16.5" customHeight="1">
      <c r="B393" s="36"/>
      <c r="C393" s="163" t="s">
        <v>920</v>
      </c>
      <c r="D393" s="163" t="s">
        <v>151</v>
      </c>
      <c r="E393" s="164" t="s">
        <v>921</v>
      </c>
      <c r="F393" s="262" t="s">
        <v>922</v>
      </c>
      <c r="G393" s="262"/>
      <c r="H393" s="262"/>
      <c r="I393" s="262"/>
      <c r="J393" s="165" t="s">
        <v>202</v>
      </c>
      <c r="K393" s="166">
        <v>2</v>
      </c>
      <c r="L393" s="263">
        <v>0</v>
      </c>
      <c r="M393" s="264"/>
      <c r="N393" s="265">
        <f t="shared" si="75"/>
        <v>0</v>
      </c>
      <c r="O393" s="265"/>
      <c r="P393" s="265"/>
      <c r="Q393" s="265"/>
      <c r="R393" s="38"/>
      <c r="T393" s="168" t="s">
        <v>20</v>
      </c>
      <c r="U393" s="45" t="s">
        <v>44</v>
      </c>
      <c r="V393" s="37"/>
      <c r="W393" s="169">
        <f t="shared" si="76"/>
        <v>0</v>
      </c>
      <c r="X393" s="169">
        <v>0</v>
      </c>
      <c r="Y393" s="169">
        <f t="shared" si="77"/>
        <v>0</v>
      </c>
      <c r="Z393" s="169">
        <v>0</v>
      </c>
      <c r="AA393" s="170">
        <f t="shared" si="78"/>
        <v>0</v>
      </c>
      <c r="AR393" s="20" t="s">
        <v>442</v>
      </c>
      <c r="AT393" s="20" t="s">
        <v>151</v>
      </c>
      <c r="AU393" s="20" t="s">
        <v>129</v>
      </c>
      <c r="AY393" s="20" t="s">
        <v>150</v>
      </c>
      <c r="BE393" s="106">
        <f t="shared" si="79"/>
        <v>0</v>
      </c>
      <c r="BF393" s="106">
        <f t="shared" si="80"/>
        <v>0</v>
      </c>
      <c r="BG393" s="106">
        <f t="shared" si="81"/>
        <v>0</v>
      </c>
      <c r="BH393" s="106">
        <f t="shared" si="82"/>
        <v>0</v>
      </c>
      <c r="BI393" s="106">
        <f t="shared" si="83"/>
        <v>0</v>
      </c>
      <c r="BJ393" s="20" t="s">
        <v>129</v>
      </c>
      <c r="BK393" s="171">
        <f t="shared" si="84"/>
        <v>0</v>
      </c>
      <c r="BL393" s="20" t="s">
        <v>442</v>
      </c>
      <c r="BM393" s="20" t="s">
        <v>923</v>
      </c>
    </row>
    <row r="394" spans="2:65" s="1" customFormat="1" ht="25.5" customHeight="1">
      <c r="B394" s="36"/>
      <c r="C394" s="172" t="s">
        <v>924</v>
      </c>
      <c r="D394" s="172" t="s">
        <v>165</v>
      </c>
      <c r="E394" s="173" t="s">
        <v>925</v>
      </c>
      <c r="F394" s="266" t="s">
        <v>926</v>
      </c>
      <c r="G394" s="266"/>
      <c r="H394" s="266"/>
      <c r="I394" s="266"/>
      <c r="J394" s="174" t="s">
        <v>202</v>
      </c>
      <c r="K394" s="175">
        <v>2</v>
      </c>
      <c r="L394" s="267">
        <v>0</v>
      </c>
      <c r="M394" s="268"/>
      <c r="N394" s="269">
        <f t="shared" si="75"/>
        <v>0</v>
      </c>
      <c r="O394" s="265"/>
      <c r="P394" s="265"/>
      <c r="Q394" s="265"/>
      <c r="R394" s="38"/>
      <c r="T394" s="168" t="s">
        <v>20</v>
      </c>
      <c r="U394" s="45" t="s">
        <v>44</v>
      </c>
      <c r="V394" s="37"/>
      <c r="W394" s="169">
        <f t="shared" si="76"/>
        <v>0</v>
      </c>
      <c r="X394" s="169">
        <v>2.2000000000000001E-4</v>
      </c>
      <c r="Y394" s="169">
        <f t="shared" si="77"/>
        <v>4.4000000000000002E-4</v>
      </c>
      <c r="Z394" s="169">
        <v>0</v>
      </c>
      <c r="AA394" s="170">
        <f t="shared" si="78"/>
        <v>0</v>
      </c>
      <c r="AR394" s="20" t="s">
        <v>656</v>
      </c>
      <c r="AT394" s="20" t="s">
        <v>165</v>
      </c>
      <c r="AU394" s="20" t="s">
        <v>129</v>
      </c>
      <c r="AY394" s="20" t="s">
        <v>150</v>
      </c>
      <c r="BE394" s="106">
        <f t="shared" si="79"/>
        <v>0</v>
      </c>
      <c r="BF394" s="106">
        <f t="shared" si="80"/>
        <v>0</v>
      </c>
      <c r="BG394" s="106">
        <f t="shared" si="81"/>
        <v>0</v>
      </c>
      <c r="BH394" s="106">
        <f t="shared" si="82"/>
        <v>0</v>
      </c>
      <c r="BI394" s="106">
        <f t="shared" si="83"/>
        <v>0</v>
      </c>
      <c r="BJ394" s="20" t="s">
        <v>129</v>
      </c>
      <c r="BK394" s="171">
        <f t="shared" si="84"/>
        <v>0</v>
      </c>
      <c r="BL394" s="20" t="s">
        <v>656</v>
      </c>
      <c r="BM394" s="20" t="s">
        <v>927</v>
      </c>
    </row>
    <row r="395" spans="2:65" s="1" customFormat="1" ht="16.5" customHeight="1">
      <c r="B395" s="36"/>
      <c r="C395" s="163" t="s">
        <v>928</v>
      </c>
      <c r="D395" s="163" t="s">
        <v>151</v>
      </c>
      <c r="E395" s="164" t="s">
        <v>929</v>
      </c>
      <c r="F395" s="262" t="s">
        <v>930</v>
      </c>
      <c r="G395" s="262"/>
      <c r="H395" s="262"/>
      <c r="I395" s="262"/>
      <c r="J395" s="165" t="s">
        <v>202</v>
      </c>
      <c r="K395" s="166">
        <v>3</v>
      </c>
      <c r="L395" s="263">
        <v>0</v>
      </c>
      <c r="M395" s="264"/>
      <c r="N395" s="265">
        <f t="shared" si="75"/>
        <v>0</v>
      </c>
      <c r="O395" s="265"/>
      <c r="P395" s="265"/>
      <c r="Q395" s="265"/>
      <c r="R395" s="38"/>
      <c r="T395" s="168" t="s">
        <v>20</v>
      </c>
      <c r="U395" s="45" t="s">
        <v>44</v>
      </c>
      <c r="V395" s="37"/>
      <c r="W395" s="169">
        <f t="shared" si="76"/>
        <v>0</v>
      </c>
      <c r="X395" s="169">
        <v>0</v>
      </c>
      <c r="Y395" s="169">
        <f t="shared" si="77"/>
        <v>0</v>
      </c>
      <c r="Z395" s="169">
        <v>0</v>
      </c>
      <c r="AA395" s="170">
        <f t="shared" si="78"/>
        <v>0</v>
      </c>
      <c r="AR395" s="20" t="s">
        <v>442</v>
      </c>
      <c r="AT395" s="20" t="s">
        <v>151</v>
      </c>
      <c r="AU395" s="20" t="s">
        <v>129</v>
      </c>
      <c r="AY395" s="20" t="s">
        <v>150</v>
      </c>
      <c r="BE395" s="106">
        <f t="shared" si="79"/>
        <v>0</v>
      </c>
      <c r="BF395" s="106">
        <f t="shared" si="80"/>
        <v>0</v>
      </c>
      <c r="BG395" s="106">
        <f t="shared" si="81"/>
        <v>0</v>
      </c>
      <c r="BH395" s="106">
        <f t="shared" si="82"/>
        <v>0</v>
      </c>
      <c r="BI395" s="106">
        <f t="shared" si="83"/>
        <v>0</v>
      </c>
      <c r="BJ395" s="20" t="s">
        <v>129</v>
      </c>
      <c r="BK395" s="171">
        <f t="shared" si="84"/>
        <v>0</v>
      </c>
      <c r="BL395" s="20" t="s">
        <v>442</v>
      </c>
      <c r="BM395" s="20" t="s">
        <v>931</v>
      </c>
    </row>
    <row r="396" spans="2:65" s="1" customFormat="1" ht="25.5" customHeight="1">
      <c r="B396" s="36"/>
      <c r="C396" s="172" t="s">
        <v>932</v>
      </c>
      <c r="D396" s="172" t="s">
        <v>165</v>
      </c>
      <c r="E396" s="173" t="s">
        <v>933</v>
      </c>
      <c r="F396" s="266" t="s">
        <v>934</v>
      </c>
      <c r="G396" s="266"/>
      <c r="H396" s="266"/>
      <c r="I396" s="266"/>
      <c r="J396" s="174" t="s">
        <v>202</v>
      </c>
      <c r="K396" s="175">
        <v>3</v>
      </c>
      <c r="L396" s="267">
        <v>0</v>
      </c>
      <c r="M396" s="268"/>
      <c r="N396" s="269">
        <f t="shared" si="75"/>
        <v>0</v>
      </c>
      <c r="O396" s="265"/>
      <c r="P396" s="265"/>
      <c r="Q396" s="265"/>
      <c r="R396" s="38"/>
      <c r="T396" s="168" t="s">
        <v>20</v>
      </c>
      <c r="U396" s="45" t="s">
        <v>44</v>
      </c>
      <c r="V396" s="37"/>
      <c r="W396" s="169">
        <f t="shared" si="76"/>
        <v>0</v>
      </c>
      <c r="X396" s="169">
        <v>1.6000000000000001E-4</v>
      </c>
      <c r="Y396" s="169">
        <f t="shared" si="77"/>
        <v>4.8000000000000007E-4</v>
      </c>
      <c r="Z396" s="169">
        <v>0</v>
      </c>
      <c r="AA396" s="170">
        <f t="shared" si="78"/>
        <v>0</v>
      </c>
      <c r="AR396" s="20" t="s">
        <v>656</v>
      </c>
      <c r="AT396" s="20" t="s">
        <v>165</v>
      </c>
      <c r="AU396" s="20" t="s">
        <v>129</v>
      </c>
      <c r="AY396" s="20" t="s">
        <v>150</v>
      </c>
      <c r="BE396" s="106">
        <f t="shared" si="79"/>
        <v>0</v>
      </c>
      <c r="BF396" s="106">
        <f t="shared" si="80"/>
        <v>0</v>
      </c>
      <c r="BG396" s="106">
        <f t="shared" si="81"/>
        <v>0</v>
      </c>
      <c r="BH396" s="106">
        <f t="shared" si="82"/>
        <v>0</v>
      </c>
      <c r="BI396" s="106">
        <f t="shared" si="83"/>
        <v>0</v>
      </c>
      <c r="BJ396" s="20" t="s">
        <v>129</v>
      </c>
      <c r="BK396" s="171">
        <f t="shared" si="84"/>
        <v>0</v>
      </c>
      <c r="BL396" s="20" t="s">
        <v>656</v>
      </c>
      <c r="BM396" s="20" t="s">
        <v>935</v>
      </c>
    </row>
    <row r="397" spans="2:65" s="1" customFormat="1" ht="16.5" customHeight="1">
      <c r="B397" s="36"/>
      <c r="C397" s="163" t="s">
        <v>936</v>
      </c>
      <c r="D397" s="163" t="s">
        <v>151</v>
      </c>
      <c r="E397" s="164" t="s">
        <v>937</v>
      </c>
      <c r="F397" s="262" t="s">
        <v>938</v>
      </c>
      <c r="G397" s="262"/>
      <c r="H397" s="262"/>
      <c r="I397" s="262"/>
      <c r="J397" s="165" t="s">
        <v>202</v>
      </c>
      <c r="K397" s="166">
        <v>4</v>
      </c>
      <c r="L397" s="263">
        <v>0</v>
      </c>
      <c r="M397" s="264"/>
      <c r="N397" s="265">
        <f t="shared" si="75"/>
        <v>0</v>
      </c>
      <c r="O397" s="265"/>
      <c r="P397" s="265"/>
      <c r="Q397" s="265"/>
      <c r="R397" s="38"/>
      <c r="T397" s="168" t="s">
        <v>20</v>
      </c>
      <c r="U397" s="45" t="s">
        <v>44</v>
      </c>
      <c r="V397" s="37"/>
      <c r="W397" s="169">
        <f t="shared" si="76"/>
        <v>0</v>
      </c>
      <c r="X397" s="169">
        <v>0</v>
      </c>
      <c r="Y397" s="169">
        <f t="shared" si="77"/>
        <v>0</v>
      </c>
      <c r="Z397" s="169">
        <v>0</v>
      </c>
      <c r="AA397" s="170">
        <f t="shared" si="78"/>
        <v>0</v>
      </c>
      <c r="AR397" s="20" t="s">
        <v>442</v>
      </c>
      <c r="AT397" s="20" t="s">
        <v>151</v>
      </c>
      <c r="AU397" s="20" t="s">
        <v>129</v>
      </c>
      <c r="AY397" s="20" t="s">
        <v>150</v>
      </c>
      <c r="BE397" s="106">
        <f t="shared" si="79"/>
        <v>0</v>
      </c>
      <c r="BF397" s="106">
        <f t="shared" si="80"/>
        <v>0</v>
      </c>
      <c r="BG397" s="106">
        <f t="shared" si="81"/>
        <v>0</v>
      </c>
      <c r="BH397" s="106">
        <f t="shared" si="82"/>
        <v>0</v>
      </c>
      <c r="BI397" s="106">
        <f t="shared" si="83"/>
        <v>0</v>
      </c>
      <c r="BJ397" s="20" t="s">
        <v>129</v>
      </c>
      <c r="BK397" s="171">
        <f t="shared" si="84"/>
        <v>0</v>
      </c>
      <c r="BL397" s="20" t="s">
        <v>442</v>
      </c>
      <c r="BM397" s="20" t="s">
        <v>939</v>
      </c>
    </row>
    <row r="398" spans="2:65" s="1" customFormat="1" ht="25.5" customHeight="1">
      <c r="B398" s="36"/>
      <c r="C398" s="172" t="s">
        <v>940</v>
      </c>
      <c r="D398" s="172" t="s">
        <v>165</v>
      </c>
      <c r="E398" s="173" t="s">
        <v>941</v>
      </c>
      <c r="F398" s="266" t="s">
        <v>942</v>
      </c>
      <c r="G398" s="266"/>
      <c r="H398" s="266"/>
      <c r="I398" s="266"/>
      <c r="J398" s="174" t="s">
        <v>202</v>
      </c>
      <c r="K398" s="175">
        <v>4</v>
      </c>
      <c r="L398" s="267">
        <v>0</v>
      </c>
      <c r="M398" s="268"/>
      <c r="N398" s="269">
        <f t="shared" si="75"/>
        <v>0</v>
      </c>
      <c r="O398" s="265"/>
      <c r="P398" s="265"/>
      <c r="Q398" s="265"/>
      <c r="R398" s="38"/>
      <c r="T398" s="168" t="s">
        <v>20</v>
      </c>
      <c r="U398" s="45" t="s">
        <v>44</v>
      </c>
      <c r="V398" s="37"/>
      <c r="W398" s="169">
        <f t="shared" si="76"/>
        <v>0</v>
      </c>
      <c r="X398" s="169">
        <v>2.9E-4</v>
      </c>
      <c r="Y398" s="169">
        <f t="shared" si="77"/>
        <v>1.16E-3</v>
      </c>
      <c r="Z398" s="169">
        <v>0</v>
      </c>
      <c r="AA398" s="170">
        <f t="shared" si="78"/>
        <v>0</v>
      </c>
      <c r="AR398" s="20" t="s">
        <v>656</v>
      </c>
      <c r="AT398" s="20" t="s">
        <v>165</v>
      </c>
      <c r="AU398" s="20" t="s">
        <v>129</v>
      </c>
      <c r="AY398" s="20" t="s">
        <v>150</v>
      </c>
      <c r="BE398" s="106">
        <f t="shared" si="79"/>
        <v>0</v>
      </c>
      <c r="BF398" s="106">
        <f t="shared" si="80"/>
        <v>0</v>
      </c>
      <c r="BG398" s="106">
        <f t="shared" si="81"/>
        <v>0</v>
      </c>
      <c r="BH398" s="106">
        <f t="shared" si="82"/>
        <v>0</v>
      </c>
      <c r="BI398" s="106">
        <f t="shared" si="83"/>
        <v>0</v>
      </c>
      <c r="BJ398" s="20" t="s">
        <v>129</v>
      </c>
      <c r="BK398" s="171">
        <f t="shared" si="84"/>
        <v>0</v>
      </c>
      <c r="BL398" s="20" t="s">
        <v>656</v>
      </c>
      <c r="BM398" s="20" t="s">
        <v>943</v>
      </c>
    </row>
    <row r="399" spans="2:65" s="1" customFormat="1" ht="16.5" customHeight="1">
      <c r="B399" s="36"/>
      <c r="C399" s="163" t="s">
        <v>944</v>
      </c>
      <c r="D399" s="163" t="s">
        <v>151</v>
      </c>
      <c r="E399" s="164" t="s">
        <v>945</v>
      </c>
      <c r="F399" s="262" t="s">
        <v>946</v>
      </c>
      <c r="G399" s="262"/>
      <c r="H399" s="262"/>
      <c r="I399" s="262"/>
      <c r="J399" s="165" t="s">
        <v>202</v>
      </c>
      <c r="K399" s="166">
        <v>4</v>
      </c>
      <c r="L399" s="263">
        <v>0</v>
      </c>
      <c r="M399" s="264"/>
      <c r="N399" s="265">
        <f t="shared" si="75"/>
        <v>0</v>
      </c>
      <c r="O399" s="265"/>
      <c r="P399" s="265"/>
      <c r="Q399" s="265"/>
      <c r="R399" s="38"/>
      <c r="T399" s="168" t="s">
        <v>20</v>
      </c>
      <c r="U399" s="45" t="s">
        <v>44</v>
      </c>
      <c r="V399" s="37"/>
      <c r="W399" s="169">
        <f t="shared" si="76"/>
        <v>0</v>
      </c>
      <c r="X399" s="169">
        <v>0</v>
      </c>
      <c r="Y399" s="169">
        <f t="shared" si="77"/>
        <v>0</v>
      </c>
      <c r="Z399" s="169">
        <v>0</v>
      </c>
      <c r="AA399" s="170">
        <f t="shared" si="78"/>
        <v>0</v>
      </c>
      <c r="AR399" s="20" t="s">
        <v>442</v>
      </c>
      <c r="AT399" s="20" t="s">
        <v>151</v>
      </c>
      <c r="AU399" s="20" t="s">
        <v>129</v>
      </c>
      <c r="AY399" s="20" t="s">
        <v>150</v>
      </c>
      <c r="BE399" s="106">
        <f t="shared" si="79"/>
        <v>0</v>
      </c>
      <c r="BF399" s="106">
        <f t="shared" si="80"/>
        <v>0</v>
      </c>
      <c r="BG399" s="106">
        <f t="shared" si="81"/>
        <v>0</v>
      </c>
      <c r="BH399" s="106">
        <f t="shared" si="82"/>
        <v>0</v>
      </c>
      <c r="BI399" s="106">
        <f t="shared" si="83"/>
        <v>0</v>
      </c>
      <c r="BJ399" s="20" t="s">
        <v>129</v>
      </c>
      <c r="BK399" s="171">
        <f t="shared" si="84"/>
        <v>0</v>
      </c>
      <c r="BL399" s="20" t="s">
        <v>442</v>
      </c>
      <c r="BM399" s="20" t="s">
        <v>947</v>
      </c>
    </row>
    <row r="400" spans="2:65" s="1" customFormat="1" ht="25.5" customHeight="1">
      <c r="B400" s="36"/>
      <c r="C400" s="172" t="s">
        <v>948</v>
      </c>
      <c r="D400" s="172" t="s">
        <v>165</v>
      </c>
      <c r="E400" s="173" t="s">
        <v>949</v>
      </c>
      <c r="F400" s="266" t="s">
        <v>950</v>
      </c>
      <c r="G400" s="266"/>
      <c r="H400" s="266"/>
      <c r="I400" s="266"/>
      <c r="J400" s="174" t="s">
        <v>202</v>
      </c>
      <c r="K400" s="175">
        <v>4</v>
      </c>
      <c r="L400" s="267">
        <v>0</v>
      </c>
      <c r="M400" s="268"/>
      <c r="N400" s="269">
        <f t="shared" si="75"/>
        <v>0</v>
      </c>
      <c r="O400" s="265"/>
      <c r="P400" s="265"/>
      <c r="Q400" s="265"/>
      <c r="R400" s="38"/>
      <c r="T400" s="168" t="s">
        <v>20</v>
      </c>
      <c r="U400" s="45" t="s">
        <v>44</v>
      </c>
      <c r="V400" s="37"/>
      <c r="W400" s="169">
        <f t="shared" si="76"/>
        <v>0</v>
      </c>
      <c r="X400" s="169">
        <v>1.7000000000000001E-4</v>
      </c>
      <c r="Y400" s="169">
        <f t="shared" si="77"/>
        <v>6.8000000000000005E-4</v>
      </c>
      <c r="Z400" s="169">
        <v>0</v>
      </c>
      <c r="AA400" s="170">
        <f t="shared" si="78"/>
        <v>0</v>
      </c>
      <c r="AR400" s="20" t="s">
        <v>656</v>
      </c>
      <c r="AT400" s="20" t="s">
        <v>165</v>
      </c>
      <c r="AU400" s="20" t="s">
        <v>129</v>
      </c>
      <c r="AY400" s="20" t="s">
        <v>150</v>
      </c>
      <c r="BE400" s="106">
        <f t="shared" si="79"/>
        <v>0</v>
      </c>
      <c r="BF400" s="106">
        <f t="shared" si="80"/>
        <v>0</v>
      </c>
      <c r="BG400" s="106">
        <f t="shared" si="81"/>
        <v>0</v>
      </c>
      <c r="BH400" s="106">
        <f t="shared" si="82"/>
        <v>0</v>
      </c>
      <c r="BI400" s="106">
        <f t="shared" si="83"/>
        <v>0</v>
      </c>
      <c r="BJ400" s="20" t="s">
        <v>129</v>
      </c>
      <c r="BK400" s="171">
        <f t="shared" si="84"/>
        <v>0</v>
      </c>
      <c r="BL400" s="20" t="s">
        <v>656</v>
      </c>
      <c r="BM400" s="20" t="s">
        <v>951</v>
      </c>
    </row>
    <row r="401" spans="2:65" s="1" customFormat="1" ht="16.5" customHeight="1">
      <c r="B401" s="36"/>
      <c r="C401" s="163" t="s">
        <v>952</v>
      </c>
      <c r="D401" s="163" t="s">
        <v>151</v>
      </c>
      <c r="E401" s="164" t="s">
        <v>953</v>
      </c>
      <c r="F401" s="262" t="s">
        <v>954</v>
      </c>
      <c r="G401" s="262"/>
      <c r="H401" s="262"/>
      <c r="I401" s="262"/>
      <c r="J401" s="165" t="s">
        <v>202</v>
      </c>
      <c r="K401" s="166">
        <v>1</v>
      </c>
      <c r="L401" s="263">
        <v>0</v>
      </c>
      <c r="M401" s="264"/>
      <c r="N401" s="265">
        <f t="shared" si="75"/>
        <v>0</v>
      </c>
      <c r="O401" s="265"/>
      <c r="P401" s="265"/>
      <c r="Q401" s="265"/>
      <c r="R401" s="38"/>
      <c r="T401" s="168" t="s">
        <v>20</v>
      </c>
      <c r="U401" s="45" t="s">
        <v>44</v>
      </c>
      <c r="V401" s="37"/>
      <c r="W401" s="169">
        <f t="shared" si="76"/>
        <v>0</v>
      </c>
      <c r="X401" s="169">
        <v>0</v>
      </c>
      <c r="Y401" s="169">
        <f t="shared" si="77"/>
        <v>0</v>
      </c>
      <c r="Z401" s="169">
        <v>0</v>
      </c>
      <c r="AA401" s="170">
        <f t="shared" si="78"/>
        <v>0</v>
      </c>
      <c r="AR401" s="20" t="s">
        <v>442</v>
      </c>
      <c r="AT401" s="20" t="s">
        <v>151</v>
      </c>
      <c r="AU401" s="20" t="s">
        <v>129</v>
      </c>
      <c r="AY401" s="20" t="s">
        <v>150</v>
      </c>
      <c r="BE401" s="106">
        <f t="shared" si="79"/>
        <v>0</v>
      </c>
      <c r="BF401" s="106">
        <f t="shared" si="80"/>
        <v>0</v>
      </c>
      <c r="BG401" s="106">
        <f t="shared" si="81"/>
        <v>0</v>
      </c>
      <c r="BH401" s="106">
        <f t="shared" si="82"/>
        <v>0</v>
      </c>
      <c r="BI401" s="106">
        <f t="shared" si="83"/>
        <v>0</v>
      </c>
      <c r="BJ401" s="20" t="s">
        <v>129</v>
      </c>
      <c r="BK401" s="171">
        <f t="shared" si="84"/>
        <v>0</v>
      </c>
      <c r="BL401" s="20" t="s">
        <v>442</v>
      </c>
      <c r="BM401" s="20" t="s">
        <v>955</v>
      </c>
    </row>
    <row r="402" spans="2:65" s="1" customFormat="1" ht="25.5" customHeight="1">
      <c r="B402" s="36"/>
      <c r="C402" s="172" t="s">
        <v>956</v>
      </c>
      <c r="D402" s="172" t="s">
        <v>165</v>
      </c>
      <c r="E402" s="173" t="s">
        <v>957</v>
      </c>
      <c r="F402" s="266" t="s">
        <v>958</v>
      </c>
      <c r="G402" s="266"/>
      <c r="H402" s="266"/>
      <c r="I402" s="266"/>
      <c r="J402" s="174" t="s">
        <v>202</v>
      </c>
      <c r="K402" s="175">
        <v>1</v>
      </c>
      <c r="L402" s="267">
        <v>0</v>
      </c>
      <c r="M402" s="268"/>
      <c r="N402" s="269">
        <f t="shared" si="75"/>
        <v>0</v>
      </c>
      <c r="O402" s="265"/>
      <c r="P402" s="265"/>
      <c r="Q402" s="265"/>
      <c r="R402" s="38"/>
      <c r="T402" s="168" t="s">
        <v>20</v>
      </c>
      <c r="U402" s="45" t="s">
        <v>44</v>
      </c>
      <c r="V402" s="37"/>
      <c r="W402" s="169">
        <f t="shared" si="76"/>
        <v>0</v>
      </c>
      <c r="X402" s="169">
        <v>4.0000000000000002E-4</v>
      </c>
      <c r="Y402" s="169">
        <f t="shared" si="77"/>
        <v>4.0000000000000002E-4</v>
      </c>
      <c r="Z402" s="169">
        <v>0</v>
      </c>
      <c r="AA402" s="170">
        <f t="shared" si="78"/>
        <v>0</v>
      </c>
      <c r="AR402" s="20" t="s">
        <v>656</v>
      </c>
      <c r="AT402" s="20" t="s">
        <v>165</v>
      </c>
      <c r="AU402" s="20" t="s">
        <v>129</v>
      </c>
      <c r="AY402" s="20" t="s">
        <v>150</v>
      </c>
      <c r="BE402" s="106">
        <f t="shared" si="79"/>
        <v>0</v>
      </c>
      <c r="BF402" s="106">
        <f t="shared" si="80"/>
        <v>0</v>
      </c>
      <c r="BG402" s="106">
        <f t="shared" si="81"/>
        <v>0</v>
      </c>
      <c r="BH402" s="106">
        <f t="shared" si="82"/>
        <v>0</v>
      </c>
      <c r="BI402" s="106">
        <f t="shared" si="83"/>
        <v>0</v>
      </c>
      <c r="BJ402" s="20" t="s">
        <v>129</v>
      </c>
      <c r="BK402" s="171">
        <f t="shared" si="84"/>
        <v>0</v>
      </c>
      <c r="BL402" s="20" t="s">
        <v>656</v>
      </c>
      <c r="BM402" s="20" t="s">
        <v>959</v>
      </c>
    </row>
    <row r="403" spans="2:65" s="1" customFormat="1" ht="16.5" customHeight="1">
      <c r="B403" s="36"/>
      <c r="C403" s="163" t="s">
        <v>960</v>
      </c>
      <c r="D403" s="163" t="s">
        <v>151</v>
      </c>
      <c r="E403" s="164" t="s">
        <v>961</v>
      </c>
      <c r="F403" s="262" t="s">
        <v>962</v>
      </c>
      <c r="G403" s="262"/>
      <c r="H403" s="262"/>
      <c r="I403" s="262"/>
      <c r="J403" s="165" t="s">
        <v>202</v>
      </c>
      <c r="K403" s="166">
        <v>4</v>
      </c>
      <c r="L403" s="263">
        <v>0</v>
      </c>
      <c r="M403" s="264"/>
      <c r="N403" s="265">
        <f t="shared" si="75"/>
        <v>0</v>
      </c>
      <c r="O403" s="265"/>
      <c r="P403" s="265"/>
      <c r="Q403" s="265"/>
      <c r="R403" s="38"/>
      <c r="T403" s="168" t="s">
        <v>20</v>
      </c>
      <c r="U403" s="45" t="s">
        <v>44</v>
      </c>
      <c r="V403" s="37"/>
      <c r="W403" s="169">
        <f t="shared" si="76"/>
        <v>0</v>
      </c>
      <c r="X403" s="169">
        <v>0</v>
      </c>
      <c r="Y403" s="169">
        <f t="shared" si="77"/>
        <v>0</v>
      </c>
      <c r="Z403" s="169">
        <v>0</v>
      </c>
      <c r="AA403" s="170">
        <f t="shared" si="78"/>
        <v>0</v>
      </c>
      <c r="AR403" s="20" t="s">
        <v>442</v>
      </c>
      <c r="AT403" s="20" t="s">
        <v>151</v>
      </c>
      <c r="AU403" s="20" t="s">
        <v>129</v>
      </c>
      <c r="AY403" s="20" t="s">
        <v>150</v>
      </c>
      <c r="BE403" s="106">
        <f t="shared" si="79"/>
        <v>0</v>
      </c>
      <c r="BF403" s="106">
        <f t="shared" si="80"/>
        <v>0</v>
      </c>
      <c r="BG403" s="106">
        <f t="shared" si="81"/>
        <v>0</v>
      </c>
      <c r="BH403" s="106">
        <f t="shared" si="82"/>
        <v>0</v>
      </c>
      <c r="BI403" s="106">
        <f t="shared" si="83"/>
        <v>0</v>
      </c>
      <c r="BJ403" s="20" t="s">
        <v>129</v>
      </c>
      <c r="BK403" s="171">
        <f t="shared" si="84"/>
        <v>0</v>
      </c>
      <c r="BL403" s="20" t="s">
        <v>442</v>
      </c>
      <c r="BM403" s="20" t="s">
        <v>963</v>
      </c>
    </row>
    <row r="404" spans="2:65" s="1" customFormat="1" ht="25.5" customHeight="1">
      <c r="B404" s="36"/>
      <c r="C404" s="172" t="s">
        <v>964</v>
      </c>
      <c r="D404" s="172" t="s">
        <v>165</v>
      </c>
      <c r="E404" s="173" t="s">
        <v>965</v>
      </c>
      <c r="F404" s="266" t="s">
        <v>966</v>
      </c>
      <c r="G404" s="266"/>
      <c r="H404" s="266"/>
      <c r="I404" s="266"/>
      <c r="J404" s="174" t="s">
        <v>202</v>
      </c>
      <c r="K404" s="175">
        <v>4</v>
      </c>
      <c r="L404" s="267">
        <v>0</v>
      </c>
      <c r="M404" s="268"/>
      <c r="N404" s="269">
        <f t="shared" si="75"/>
        <v>0</v>
      </c>
      <c r="O404" s="265"/>
      <c r="P404" s="265"/>
      <c r="Q404" s="265"/>
      <c r="R404" s="38"/>
      <c r="T404" s="168" t="s">
        <v>20</v>
      </c>
      <c r="U404" s="45" t="s">
        <v>44</v>
      </c>
      <c r="V404" s="37"/>
      <c r="W404" s="169">
        <f t="shared" si="76"/>
        <v>0</v>
      </c>
      <c r="X404" s="169">
        <v>1.4599999999999999E-3</v>
      </c>
      <c r="Y404" s="169">
        <f t="shared" si="77"/>
        <v>5.8399999999999997E-3</v>
      </c>
      <c r="Z404" s="169">
        <v>0</v>
      </c>
      <c r="AA404" s="170">
        <f t="shared" si="78"/>
        <v>0</v>
      </c>
      <c r="AR404" s="20" t="s">
        <v>656</v>
      </c>
      <c r="AT404" s="20" t="s">
        <v>165</v>
      </c>
      <c r="AU404" s="20" t="s">
        <v>129</v>
      </c>
      <c r="AY404" s="20" t="s">
        <v>150</v>
      </c>
      <c r="BE404" s="106">
        <f t="shared" si="79"/>
        <v>0</v>
      </c>
      <c r="BF404" s="106">
        <f t="shared" si="80"/>
        <v>0</v>
      </c>
      <c r="BG404" s="106">
        <f t="shared" si="81"/>
        <v>0</v>
      </c>
      <c r="BH404" s="106">
        <f t="shared" si="82"/>
        <v>0</v>
      </c>
      <c r="BI404" s="106">
        <f t="shared" si="83"/>
        <v>0</v>
      </c>
      <c r="BJ404" s="20" t="s">
        <v>129</v>
      </c>
      <c r="BK404" s="171">
        <f t="shared" si="84"/>
        <v>0</v>
      </c>
      <c r="BL404" s="20" t="s">
        <v>656</v>
      </c>
      <c r="BM404" s="20" t="s">
        <v>967</v>
      </c>
    </row>
    <row r="405" spans="2:65" s="1" customFormat="1" ht="25.5" customHeight="1">
      <c r="B405" s="36"/>
      <c r="C405" s="163" t="s">
        <v>968</v>
      </c>
      <c r="D405" s="163" t="s">
        <v>151</v>
      </c>
      <c r="E405" s="164" t="s">
        <v>969</v>
      </c>
      <c r="F405" s="262" t="s">
        <v>970</v>
      </c>
      <c r="G405" s="262"/>
      <c r="H405" s="262"/>
      <c r="I405" s="262"/>
      <c r="J405" s="165" t="s">
        <v>202</v>
      </c>
      <c r="K405" s="166">
        <v>8</v>
      </c>
      <c r="L405" s="263">
        <v>0</v>
      </c>
      <c r="M405" s="264"/>
      <c r="N405" s="265">
        <f t="shared" si="75"/>
        <v>0</v>
      </c>
      <c r="O405" s="265"/>
      <c r="P405" s="265"/>
      <c r="Q405" s="265"/>
      <c r="R405" s="38"/>
      <c r="T405" s="168" t="s">
        <v>20</v>
      </c>
      <c r="U405" s="45" t="s">
        <v>44</v>
      </c>
      <c r="V405" s="37"/>
      <c r="W405" s="169">
        <f t="shared" si="76"/>
        <v>0</v>
      </c>
      <c r="X405" s="169">
        <v>0</v>
      </c>
      <c r="Y405" s="169">
        <f t="shared" si="77"/>
        <v>0</v>
      </c>
      <c r="Z405" s="169">
        <v>0</v>
      </c>
      <c r="AA405" s="170">
        <f t="shared" si="78"/>
        <v>0</v>
      </c>
      <c r="AR405" s="20" t="s">
        <v>442</v>
      </c>
      <c r="AT405" s="20" t="s">
        <v>151</v>
      </c>
      <c r="AU405" s="20" t="s">
        <v>129</v>
      </c>
      <c r="AY405" s="20" t="s">
        <v>150</v>
      </c>
      <c r="BE405" s="106">
        <f t="shared" si="79"/>
        <v>0</v>
      </c>
      <c r="BF405" s="106">
        <f t="shared" si="80"/>
        <v>0</v>
      </c>
      <c r="BG405" s="106">
        <f t="shared" si="81"/>
        <v>0</v>
      </c>
      <c r="BH405" s="106">
        <f t="shared" si="82"/>
        <v>0</v>
      </c>
      <c r="BI405" s="106">
        <f t="shared" si="83"/>
        <v>0</v>
      </c>
      <c r="BJ405" s="20" t="s">
        <v>129</v>
      </c>
      <c r="BK405" s="171">
        <f t="shared" si="84"/>
        <v>0</v>
      </c>
      <c r="BL405" s="20" t="s">
        <v>442</v>
      </c>
      <c r="BM405" s="20" t="s">
        <v>971</v>
      </c>
    </row>
    <row r="406" spans="2:65" s="1" customFormat="1" ht="25.5" customHeight="1">
      <c r="B406" s="36"/>
      <c r="C406" s="172" t="s">
        <v>972</v>
      </c>
      <c r="D406" s="172" t="s">
        <v>165</v>
      </c>
      <c r="E406" s="173" t="s">
        <v>973</v>
      </c>
      <c r="F406" s="266" t="s">
        <v>974</v>
      </c>
      <c r="G406" s="266"/>
      <c r="H406" s="266"/>
      <c r="I406" s="266"/>
      <c r="J406" s="174" t="s">
        <v>202</v>
      </c>
      <c r="K406" s="175">
        <v>8</v>
      </c>
      <c r="L406" s="267">
        <v>0</v>
      </c>
      <c r="M406" s="268"/>
      <c r="N406" s="269">
        <f t="shared" si="75"/>
        <v>0</v>
      </c>
      <c r="O406" s="265"/>
      <c r="P406" s="265"/>
      <c r="Q406" s="265"/>
      <c r="R406" s="38"/>
      <c r="T406" s="168" t="s">
        <v>20</v>
      </c>
      <c r="U406" s="45" t="s">
        <v>44</v>
      </c>
      <c r="V406" s="37"/>
      <c r="W406" s="169">
        <f t="shared" si="76"/>
        <v>0</v>
      </c>
      <c r="X406" s="169">
        <v>2.4000000000000001E-4</v>
      </c>
      <c r="Y406" s="169">
        <f t="shared" si="77"/>
        <v>1.92E-3</v>
      </c>
      <c r="Z406" s="169">
        <v>0</v>
      </c>
      <c r="AA406" s="170">
        <f t="shared" si="78"/>
        <v>0</v>
      </c>
      <c r="AR406" s="20" t="s">
        <v>656</v>
      </c>
      <c r="AT406" s="20" t="s">
        <v>165</v>
      </c>
      <c r="AU406" s="20" t="s">
        <v>129</v>
      </c>
      <c r="AY406" s="20" t="s">
        <v>150</v>
      </c>
      <c r="BE406" s="106">
        <f t="shared" si="79"/>
        <v>0</v>
      </c>
      <c r="BF406" s="106">
        <f t="shared" si="80"/>
        <v>0</v>
      </c>
      <c r="BG406" s="106">
        <f t="shared" si="81"/>
        <v>0</v>
      </c>
      <c r="BH406" s="106">
        <f t="shared" si="82"/>
        <v>0</v>
      </c>
      <c r="BI406" s="106">
        <f t="shared" si="83"/>
        <v>0</v>
      </c>
      <c r="BJ406" s="20" t="s">
        <v>129</v>
      </c>
      <c r="BK406" s="171">
        <f t="shared" si="84"/>
        <v>0</v>
      </c>
      <c r="BL406" s="20" t="s">
        <v>656</v>
      </c>
      <c r="BM406" s="20" t="s">
        <v>975</v>
      </c>
    </row>
    <row r="407" spans="2:65" s="1" customFormat="1" ht="16.5" customHeight="1">
      <c r="B407" s="36"/>
      <c r="C407" s="163" t="s">
        <v>976</v>
      </c>
      <c r="D407" s="163" t="s">
        <v>151</v>
      </c>
      <c r="E407" s="164" t="s">
        <v>977</v>
      </c>
      <c r="F407" s="262" t="s">
        <v>978</v>
      </c>
      <c r="G407" s="262"/>
      <c r="H407" s="262"/>
      <c r="I407" s="262"/>
      <c r="J407" s="165" t="s">
        <v>202</v>
      </c>
      <c r="K407" s="166">
        <v>10</v>
      </c>
      <c r="L407" s="263">
        <v>0</v>
      </c>
      <c r="M407" s="264"/>
      <c r="N407" s="265">
        <f t="shared" si="75"/>
        <v>0</v>
      </c>
      <c r="O407" s="265"/>
      <c r="P407" s="265"/>
      <c r="Q407" s="265"/>
      <c r="R407" s="38"/>
      <c r="T407" s="168" t="s">
        <v>20</v>
      </c>
      <c r="U407" s="45" t="s">
        <v>44</v>
      </c>
      <c r="V407" s="37"/>
      <c r="W407" s="169">
        <f t="shared" si="76"/>
        <v>0</v>
      </c>
      <c r="X407" s="169">
        <v>0</v>
      </c>
      <c r="Y407" s="169">
        <f t="shared" si="77"/>
        <v>0</v>
      </c>
      <c r="Z407" s="169">
        <v>0</v>
      </c>
      <c r="AA407" s="170">
        <f t="shared" si="78"/>
        <v>0</v>
      </c>
      <c r="AR407" s="20" t="s">
        <v>442</v>
      </c>
      <c r="AT407" s="20" t="s">
        <v>151</v>
      </c>
      <c r="AU407" s="20" t="s">
        <v>129</v>
      </c>
      <c r="AY407" s="20" t="s">
        <v>150</v>
      </c>
      <c r="BE407" s="106">
        <f t="shared" si="79"/>
        <v>0</v>
      </c>
      <c r="BF407" s="106">
        <f t="shared" si="80"/>
        <v>0</v>
      </c>
      <c r="BG407" s="106">
        <f t="shared" si="81"/>
        <v>0</v>
      </c>
      <c r="BH407" s="106">
        <f t="shared" si="82"/>
        <v>0</v>
      </c>
      <c r="BI407" s="106">
        <f t="shared" si="83"/>
        <v>0</v>
      </c>
      <c r="BJ407" s="20" t="s">
        <v>129</v>
      </c>
      <c r="BK407" s="171">
        <f t="shared" si="84"/>
        <v>0</v>
      </c>
      <c r="BL407" s="20" t="s">
        <v>442</v>
      </c>
      <c r="BM407" s="20" t="s">
        <v>979</v>
      </c>
    </row>
    <row r="408" spans="2:65" s="1" customFormat="1" ht="25.5" customHeight="1">
      <c r="B408" s="36"/>
      <c r="C408" s="172" t="s">
        <v>980</v>
      </c>
      <c r="D408" s="172" t="s">
        <v>165</v>
      </c>
      <c r="E408" s="173" t="s">
        <v>981</v>
      </c>
      <c r="F408" s="266" t="s">
        <v>982</v>
      </c>
      <c r="G408" s="266"/>
      <c r="H408" s="266"/>
      <c r="I408" s="266"/>
      <c r="J408" s="174" t="s">
        <v>202</v>
      </c>
      <c r="K408" s="175">
        <v>10</v>
      </c>
      <c r="L408" s="267">
        <v>0</v>
      </c>
      <c r="M408" s="268"/>
      <c r="N408" s="269">
        <f t="shared" si="75"/>
        <v>0</v>
      </c>
      <c r="O408" s="265"/>
      <c r="P408" s="265"/>
      <c r="Q408" s="265"/>
      <c r="R408" s="38"/>
      <c r="T408" s="168" t="s">
        <v>20</v>
      </c>
      <c r="U408" s="45" t="s">
        <v>44</v>
      </c>
      <c r="V408" s="37"/>
      <c r="W408" s="169">
        <f t="shared" si="76"/>
        <v>0</v>
      </c>
      <c r="X408" s="169">
        <v>7.9299999999999995E-3</v>
      </c>
      <c r="Y408" s="169">
        <f t="shared" si="77"/>
        <v>7.9299999999999995E-2</v>
      </c>
      <c r="Z408" s="169">
        <v>0</v>
      </c>
      <c r="AA408" s="170">
        <f t="shared" si="78"/>
        <v>0</v>
      </c>
      <c r="AR408" s="20" t="s">
        <v>656</v>
      </c>
      <c r="AT408" s="20" t="s">
        <v>165</v>
      </c>
      <c r="AU408" s="20" t="s">
        <v>129</v>
      </c>
      <c r="AY408" s="20" t="s">
        <v>150</v>
      </c>
      <c r="BE408" s="106">
        <f t="shared" si="79"/>
        <v>0</v>
      </c>
      <c r="BF408" s="106">
        <f t="shared" si="80"/>
        <v>0</v>
      </c>
      <c r="BG408" s="106">
        <f t="shared" si="81"/>
        <v>0</v>
      </c>
      <c r="BH408" s="106">
        <f t="shared" si="82"/>
        <v>0</v>
      </c>
      <c r="BI408" s="106">
        <f t="shared" si="83"/>
        <v>0</v>
      </c>
      <c r="BJ408" s="20" t="s">
        <v>129</v>
      </c>
      <c r="BK408" s="171">
        <f t="shared" si="84"/>
        <v>0</v>
      </c>
      <c r="BL408" s="20" t="s">
        <v>656</v>
      </c>
      <c r="BM408" s="20" t="s">
        <v>983</v>
      </c>
    </row>
    <row r="409" spans="2:65" s="1" customFormat="1" ht="25.5" customHeight="1">
      <c r="B409" s="36"/>
      <c r="C409" s="163" t="s">
        <v>984</v>
      </c>
      <c r="D409" s="163" t="s">
        <v>151</v>
      </c>
      <c r="E409" s="164" t="s">
        <v>985</v>
      </c>
      <c r="F409" s="262" t="s">
        <v>986</v>
      </c>
      <c r="G409" s="262"/>
      <c r="H409" s="262"/>
      <c r="I409" s="262"/>
      <c r="J409" s="165" t="s">
        <v>218</v>
      </c>
      <c r="K409" s="166">
        <v>5</v>
      </c>
      <c r="L409" s="263">
        <v>0</v>
      </c>
      <c r="M409" s="264"/>
      <c r="N409" s="265">
        <f t="shared" si="75"/>
        <v>0</v>
      </c>
      <c r="O409" s="265"/>
      <c r="P409" s="265"/>
      <c r="Q409" s="265"/>
      <c r="R409" s="38"/>
      <c r="T409" s="168" t="s">
        <v>20</v>
      </c>
      <c r="U409" s="45" t="s">
        <v>44</v>
      </c>
      <c r="V409" s="37"/>
      <c r="W409" s="169">
        <f t="shared" si="76"/>
        <v>0</v>
      </c>
      <c r="X409" s="169">
        <v>0</v>
      </c>
      <c r="Y409" s="169">
        <f t="shared" si="77"/>
        <v>0</v>
      </c>
      <c r="Z409" s="169">
        <v>0</v>
      </c>
      <c r="AA409" s="170">
        <f t="shared" si="78"/>
        <v>0</v>
      </c>
      <c r="AR409" s="20" t="s">
        <v>442</v>
      </c>
      <c r="AT409" s="20" t="s">
        <v>151</v>
      </c>
      <c r="AU409" s="20" t="s">
        <v>129</v>
      </c>
      <c r="AY409" s="20" t="s">
        <v>150</v>
      </c>
      <c r="BE409" s="106">
        <f t="shared" si="79"/>
        <v>0</v>
      </c>
      <c r="BF409" s="106">
        <f t="shared" si="80"/>
        <v>0</v>
      </c>
      <c r="BG409" s="106">
        <f t="shared" si="81"/>
        <v>0</v>
      </c>
      <c r="BH409" s="106">
        <f t="shared" si="82"/>
        <v>0</v>
      </c>
      <c r="BI409" s="106">
        <f t="shared" si="83"/>
        <v>0</v>
      </c>
      <c r="BJ409" s="20" t="s">
        <v>129</v>
      </c>
      <c r="BK409" s="171">
        <f t="shared" si="84"/>
        <v>0</v>
      </c>
      <c r="BL409" s="20" t="s">
        <v>442</v>
      </c>
      <c r="BM409" s="20" t="s">
        <v>987</v>
      </c>
    </row>
    <row r="410" spans="2:65" s="1" customFormat="1" ht="25.5" customHeight="1">
      <c r="B410" s="36"/>
      <c r="C410" s="172" t="s">
        <v>988</v>
      </c>
      <c r="D410" s="172" t="s">
        <v>165</v>
      </c>
      <c r="E410" s="173" t="s">
        <v>989</v>
      </c>
      <c r="F410" s="266" t="s">
        <v>990</v>
      </c>
      <c r="G410" s="266"/>
      <c r="H410" s="266"/>
      <c r="I410" s="266"/>
      <c r="J410" s="174" t="s">
        <v>218</v>
      </c>
      <c r="K410" s="175">
        <v>5.5</v>
      </c>
      <c r="L410" s="267">
        <v>0</v>
      </c>
      <c r="M410" s="268"/>
      <c r="N410" s="269">
        <f t="shared" si="75"/>
        <v>0</v>
      </c>
      <c r="O410" s="265"/>
      <c r="P410" s="265"/>
      <c r="Q410" s="265"/>
      <c r="R410" s="38"/>
      <c r="T410" s="168" t="s">
        <v>20</v>
      </c>
      <c r="U410" s="45" t="s">
        <v>44</v>
      </c>
      <c r="V410" s="37"/>
      <c r="W410" s="169">
        <f t="shared" si="76"/>
        <v>0</v>
      </c>
      <c r="X410" s="169">
        <v>2.0000000000000001E-4</v>
      </c>
      <c r="Y410" s="169">
        <f t="shared" si="77"/>
        <v>1.1000000000000001E-3</v>
      </c>
      <c r="Z410" s="169">
        <v>0</v>
      </c>
      <c r="AA410" s="170">
        <f t="shared" si="78"/>
        <v>0</v>
      </c>
      <c r="AR410" s="20" t="s">
        <v>656</v>
      </c>
      <c r="AT410" s="20" t="s">
        <v>165</v>
      </c>
      <c r="AU410" s="20" t="s">
        <v>129</v>
      </c>
      <c r="AY410" s="20" t="s">
        <v>150</v>
      </c>
      <c r="BE410" s="106">
        <f t="shared" si="79"/>
        <v>0</v>
      </c>
      <c r="BF410" s="106">
        <f t="shared" si="80"/>
        <v>0</v>
      </c>
      <c r="BG410" s="106">
        <f t="shared" si="81"/>
        <v>0</v>
      </c>
      <c r="BH410" s="106">
        <f t="shared" si="82"/>
        <v>0</v>
      </c>
      <c r="BI410" s="106">
        <f t="shared" si="83"/>
        <v>0</v>
      </c>
      <c r="BJ410" s="20" t="s">
        <v>129</v>
      </c>
      <c r="BK410" s="171">
        <f t="shared" si="84"/>
        <v>0</v>
      </c>
      <c r="BL410" s="20" t="s">
        <v>656</v>
      </c>
      <c r="BM410" s="20" t="s">
        <v>991</v>
      </c>
    </row>
    <row r="411" spans="2:65" s="1" customFormat="1" ht="38.25" customHeight="1">
      <c r="B411" s="36"/>
      <c r="C411" s="163" t="s">
        <v>992</v>
      </c>
      <c r="D411" s="163" t="s">
        <v>151</v>
      </c>
      <c r="E411" s="164" t="s">
        <v>993</v>
      </c>
      <c r="F411" s="262" t="s">
        <v>994</v>
      </c>
      <c r="G411" s="262"/>
      <c r="H411" s="262"/>
      <c r="I411" s="262"/>
      <c r="J411" s="165" t="s">
        <v>218</v>
      </c>
      <c r="K411" s="166">
        <v>20</v>
      </c>
      <c r="L411" s="263">
        <v>0</v>
      </c>
      <c r="M411" s="264"/>
      <c r="N411" s="265">
        <f t="shared" si="75"/>
        <v>0</v>
      </c>
      <c r="O411" s="265"/>
      <c r="P411" s="265"/>
      <c r="Q411" s="265"/>
      <c r="R411" s="38"/>
      <c r="T411" s="168" t="s">
        <v>20</v>
      </c>
      <c r="U411" s="45" t="s">
        <v>44</v>
      </c>
      <c r="V411" s="37"/>
      <c r="W411" s="169">
        <f t="shared" si="76"/>
        <v>0</v>
      </c>
      <c r="X411" s="169">
        <v>0</v>
      </c>
      <c r="Y411" s="169">
        <f t="shared" si="77"/>
        <v>0</v>
      </c>
      <c r="Z411" s="169">
        <v>0</v>
      </c>
      <c r="AA411" s="170">
        <f t="shared" si="78"/>
        <v>0</v>
      </c>
      <c r="AR411" s="20" t="s">
        <v>442</v>
      </c>
      <c r="AT411" s="20" t="s">
        <v>151</v>
      </c>
      <c r="AU411" s="20" t="s">
        <v>129</v>
      </c>
      <c r="AY411" s="20" t="s">
        <v>150</v>
      </c>
      <c r="BE411" s="106">
        <f t="shared" si="79"/>
        <v>0</v>
      </c>
      <c r="BF411" s="106">
        <f t="shared" si="80"/>
        <v>0</v>
      </c>
      <c r="BG411" s="106">
        <f t="shared" si="81"/>
        <v>0</v>
      </c>
      <c r="BH411" s="106">
        <f t="shared" si="82"/>
        <v>0</v>
      </c>
      <c r="BI411" s="106">
        <f t="shared" si="83"/>
        <v>0</v>
      </c>
      <c r="BJ411" s="20" t="s">
        <v>129</v>
      </c>
      <c r="BK411" s="171">
        <f t="shared" si="84"/>
        <v>0</v>
      </c>
      <c r="BL411" s="20" t="s">
        <v>442</v>
      </c>
      <c r="BM411" s="20" t="s">
        <v>995</v>
      </c>
    </row>
    <row r="412" spans="2:65" s="1" customFormat="1" ht="25.5" customHeight="1">
      <c r="B412" s="36"/>
      <c r="C412" s="172" t="s">
        <v>996</v>
      </c>
      <c r="D412" s="172" t="s">
        <v>165</v>
      </c>
      <c r="E412" s="173" t="s">
        <v>997</v>
      </c>
      <c r="F412" s="266" t="s">
        <v>998</v>
      </c>
      <c r="G412" s="266"/>
      <c r="H412" s="266"/>
      <c r="I412" s="266"/>
      <c r="J412" s="174" t="s">
        <v>218</v>
      </c>
      <c r="K412" s="175">
        <v>22</v>
      </c>
      <c r="L412" s="267">
        <v>0</v>
      </c>
      <c r="M412" s="268"/>
      <c r="N412" s="269">
        <f t="shared" si="75"/>
        <v>0</v>
      </c>
      <c r="O412" s="265"/>
      <c r="P412" s="265"/>
      <c r="Q412" s="265"/>
      <c r="R412" s="38"/>
      <c r="T412" s="168" t="s">
        <v>20</v>
      </c>
      <c r="U412" s="45" t="s">
        <v>44</v>
      </c>
      <c r="V412" s="37"/>
      <c r="W412" s="169">
        <f t="shared" si="76"/>
        <v>0</v>
      </c>
      <c r="X412" s="169">
        <v>1.2E-4</v>
      </c>
      <c r="Y412" s="169">
        <f t="shared" si="77"/>
        <v>2.64E-3</v>
      </c>
      <c r="Z412" s="169">
        <v>0</v>
      </c>
      <c r="AA412" s="170">
        <f t="shared" si="78"/>
        <v>0</v>
      </c>
      <c r="AR412" s="20" t="s">
        <v>656</v>
      </c>
      <c r="AT412" s="20" t="s">
        <v>165</v>
      </c>
      <c r="AU412" s="20" t="s">
        <v>129</v>
      </c>
      <c r="AY412" s="20" t="s">
        <v>150</v>
      </c>
      <c r="BE412" s="106">
        <f t="shared" si="79"/>
        <v>0</v>
      </c>
      <c r="BF412" s="106">
        <f t="shared" si="80"/>
        <v>0</v>
      </c>
      <c r="BG412" s="106">
        <f t="shared" si="81"/>
        <v>0</v>
      </c>
      <c r="BH412" s="106">
        <f t="shared" si="82"/>
        <v>0</v>
      </c>
      <c r="BI412" s="106">
        <f t="shared" si="83"/>
        <v>0</v>
      </c>
      <c r="BJ412" s="20" t="s">
        <v>129</v>
      </c>
      <c r="BK412" s="171">
        <f t="shared" si="84"/>
        <v>0</v>
      </c>
      <c r="BL412" s="20" t="s">
        <v>656</v>
      </c>
      <c r="BM412" s="20" t="s">
        <v>999</v>
      </c>
    </row>
    <row r="413" spans="2:65" s="1" customFormat="1" ht="38.25" customHeight="1">
      <c r="B413" s="36"/>
      <c r="C413" s="163" t="s">
        <v>1000</v>
      </c>
      <c r="D413" s="163" t="s">
        <v>151</v>
      </c>
      <c r="E413" s="164" t="s">
        <v>1001</v>
      </c>
      <c r="F413" s="262" t="s">
        <v>1002</v>
      </c>
      <c r="G413" s="262"/>
      <c r="H413" s="262"/>
      <c r="I413" s="262"/>
      <c r="J413" s="165" t="s">
        <v>218</v>
      </c>
      <c r="K413" s="166">
        <v>190</v>
      </c>
      <c r="L413" s="263">
        <v>0</v>
      </c>
      <c r="M413" s="264"/>
      <c r="N413" s="265">
        <f t="shared" si="75"/>
        <v>0</v>
      </c>
      <c r="O413" s="265"/>
      <c r="P413" s="265"/>
      <c r="Q413" s="265"/>
      <c r="R413" s="38"/>
      <c r="T413" s="168" t="s">
        <v>20</v>
      </c>
      <c r="U413" s="45" t="s">
        <v>44</v>
      </c>
      <c r="V413" s="37"/>
      <c r="W413" s="169">
        <f t="shared" si="76"/>
        <v>0</v>
      </c>
      <c r="X413" s="169">
        <v>0</v>
      </c>
      <c r="Y413" s="169">
        <f t="shared" si="77"/>
        <v>0</v>
      </c>
      <c r="Z413" s="169">
        <v>0</v>
      </c>
      <c r="AA413" s="170">
        <f t="shared" si="78"/>
        <v>0</v>
      </c>
      <c r="AR413" s="20" t="s">
        <v>442</v>
      </c>
      <c r="AT413" s="20" t="s">
        <v>151</v>
      </c>
      <c r="AU413" s="20" t="s">
        <v>129</v>
      </c>
      <c r="AY413" s="20" t="s">
        <v>150</v>
      </c>
      <c r="BE413" s="106">
        <f t="shared" si="79"/>
        <v>0</v>
      </c>
      <c r="BF413" s="106">
        <f t="shared" si="80"/>
        <v>0</v>
      </c>
      <c r="BG413" s="106">
        <f t="shared" si="81"/>
        <v>0</v>
      </c>
      <c r="BH413" s="106">
        <f t="shared" si="82"/>
        <v>0</v>
      </c>
      <c r="BI413" s="106">
        <f t="shared" si="83"/>
        <v>0</v>
      </c>
      <c r="BJ413" s="20" t="s">
        <v>129</v>
      </c>
      <c r="BK413" s="171">
        <f t="shared" si="84"/>
        <v>0</v>
      </c>
      <c r="BL413" s="20" t="s">
        <v>442</v>
      </c>
      <c r="BM413" s="20" t="s">
        <v>1003</v>
      </c>
    </row>
    <row r="414" spans="2:65" s="1" customFormat="1" ht="25.5" customHeight="1">
      <c r="B414" s="36"/>
      <c r="C414" s="172" t="s">
        <v>1004</v>
      </c>
      <c r="D414" s="172" t="s">
        <v>165</v>
      </c>
      <c r="E414" s="173" t="s">
        <v>1005</v>
      </c>
      <c r="F414" s="266" t="s">
        <v>1006</v>
      </c>
      <c r="G414" s="266"/>
      <c r="H414" s="266"/>
      <c r="I414" s="266"/>
      <c r="J414" s="174" t="s">
        <v>218</v>
      </c>
      <c r="K414" s="175">
        <v>209</v>
      </c>
      <c r="L414" s="267">
        <v>0</v>
      </c>
      <c r="M414" s="268"/>
      <c r="N414" s="269">
        <f t="shared" si="75"/>
        <v>0</v>
      </c>
      <c r="O414" s="265"/>
      <c r="P414" s="265"/>
      <c r="Q414" s="265"/>
      <c r="R414" s="38"/>
      <c r="T414" s="168" t="s">
        <v>20</v>
      </c>
      <c r="U414" s="45" t="s">
        <v>44</v>
      </c>
      <c r="V414" s="37"/>
      <c r="W414" s="169">
        <f t="shared" si="76"/>
        <v>0</v>
      </c>
      <c r="X414" s="169">
        <v>1.3999999999999999E-4</v>
      </c>
      <c r="Y414" s="169">
        <f t="shared" si="77"/>
        <v>2.9259999999999998E-2</v>
      </c>
      <c r="Z414" s="169">
        <v>0</v>
      </c>
      <c r="AA414" s="170">
        <f t="shared" si="78"/>
        <v>0</v>
      </c>
      <c r="AR414" s="20" t="s">
        <v>656</v>
      </c>
      <c r="AT414" s="20" t="s">
        <v>165</v>
      </c>
      <c r="AU414" s="20" t="s">
        <v>129</v>
      </c>
      <c r="AY414" s="20" t="s">
        <v>150</v>
      </c>
      <c r="BE414" s="106">
        <f t="shared" si="79"/>
        <v>0</v>
      </c>
      <c r="BF414" s="106">
        <f t="shared" si="80"/>
        <v>0</v>
      </c>
      <c r="BG414" s="106">
        <f t="shared" si="81"/>
        <v>0</v>
      </c>
      <c r="BH414" s="106">
        <f t="shared" si="82"/>
        <v>0</v>
      </c>
      <c r="BI414" s="106">
        <f t="shared" si="83"/>
        <v>0</v>
      </c>
      <c r="BJ414" s="20" t="s">
        <v>129</v>
      </c>
      <c r="BK414" s="171">
        <f t="shared" si="84"/>
        <v>0</v>
      </c>
      <c r="BL414" s="20" t="s">
        <v>656</v>
      </c>
      <c r="BM414" s="20" t="s">
        <v>1007</v>
      </c>
    </row>
    <row r="415" spans="2:65" s="1" customFormat="1" ht="38.25" customHeight="1">
      <c r="B415" s="36"/>
      <c r="C415" s="163" t="s">
        <v>1008</v>
      </c>
      <c r="D415" s="163" t="s">
        <v>151</v>
      </c>
      <c r="E415" s="164" t="s">
        <v>1009</v>
      </c>
      <c r="F415" s="262" t="s">
        <v>1010</v>
      </c>
      <c r="G415" s="262"/>
      <c r="H415" s="262"/>
      <c r="I415" s="262"/>
      <c r="J415" s="165" t="s">
        <v>218</v>
      </c>
      <c r="K415" s="166">
        <v>70</v>
      </c>
      <c r="L415" s="263">
        <v>0</v>
      </c>
      <c r="M415" s="264"/>
      <c r="N415" s="265">
        <f t="shared" si="75"/>
        <v>0</v>
      </c>
      <c r="O415" s="265"/>
      <c r="P415" s="265"/>
      <c r="Q415" s="265"/>
      <c r="R415" s="38"/>
      <c r="T415" s="168" t="s">
        <v>20</v>
      </c>
      <c r="U415" s="45" t="s">
        <v>44</v>
      </c>
      <c r="V415" s="37"/>
      <c r="W415" s="169">
        <f t="shared" si="76"/>
        <v>0</v>
      </c>
      <c r="X415" s="169">
        <v>0</v>
      </c>
      <c r="Y415" s="169">
        <f t="shared" si="77"/>
        <v>0</v>
      </c>
      <c r="Z415" s="169">
        <v>0</v>
      </c>
      <c r="AA415" s="170">
        <f t="shared" si="78"/>
        <v>0</v>
      </c>
      <c r="AR415" s="20" t="s">
        <v>442</v>
      </c>
      <c r="AT415" s="20" t="s">
        <v>151</v>
      </c>
      <c r="AU415" s="20" t="s">
        <v>129</v>
      </c>
      <c r="AY415" s="20" t="s">
        <v>150</v>
      </c>
      <c r="BE415" s="106">
        <f t="shared" si="79"/>
        <v>0</v>
      </c>
      <c r="BF415" s="106">
        <f t="shared" si="80"/>
        <v>0</v>
      </c>
      <c r="BG415" s="106">
        <f t="shared" si="81"/>
        <v>0</v>
      </c>
      <c r="BH415" s="106">
        <f t="shared" si="82"/>
        <v>0</v>
      </c>
      <c r="BI415" s="106">
        <f t="shared" si="83"/>
        <v>0</v>
      </c>
      <c r="BJ415" s="20" t="s">
        <v>129</v>
      </c>
      <c r="BK415" s="171">
        <f t="shared" si="84"/>
        <v>0</v>
      </c>
      <c r="BL415" s="20" t="s">
        <v>442</v>
      </c>
      <c r="BM415" s="20" t="s">
        <v>1011</v>
      </c>
    </row>
    <row r="416" spans="2:65" s="1" customFormat="1" ht="25.5" customHeight="1">
      <c r="B416" s="36"/>
      <c r="C416" s="172" t="s">
        <v>1012</v>
      </c>
      <c r="D416" s="172" t="s">
        <v>165</v>
      </c>
      <c r="E416" s="173" t="s">
        <v>1013</v>
      </c>
      <c r="F416" s="266" t="s">
        <v>1014</v>
      </c>
      <c r="G416" s="266"/>
      <c r="H416" s="266"/>
      <c r="I416" s="266"/>
      <c r="J416" s="174" t="s">
        <v>218</v>
      </c>
      <c r="K416" s="175">
        <v>77</v>
      </c>
      <c r="L416" s="267">
        <v>0</v>
      </c>
      <c r="M416" s="268"/>
      <c r="N416" s="269">
        <f t="shared" si="75"/>
        <v>0</v>
      </c>
      <c r="O416" s="265"/>
      <c r="P416" s="265"/>
      <c r="Q416" s="265"/>
      <c r="R416" s="38"/>
      <c r="T416" s="168" t="s">
        <v>20</v>
      </c>
      <c r="U416" s="45" t="s">
        <v>44</v>
      </c>
      <c r="V416" s="37"/>
      <c r="W416" s="169">
        <f t="shared" si="76"/>
        <v>0</v>
      </c>
      <c r="X416" s="169">
        <v>1.9000000000000001E-4</v>
      </c>
      <c r="Y416" s="169">
        <f t="shared" si="77"/>
        <v>1.4630000000000001E-2</v>
      </c>
      <c r="Z416" s="169">
        <v>0</v>
      </c>
      <c r="AA416" s="170">
        <f t="shared" si="78"/>
        <v>0</v>
      </c>
      <c r="AR416" s="20" t="s">
        <v>656</v>
      </c>
      <c r="AT416" s="20" t="s">
        <v>165</v>
      </c>
      <c r="AU416" s="20" t="s">
        <v>129</v>
      </c>
      <c r="AY416" s="20" t="s">
        <v>150</v>
      </c>
      <c r="BE416" s="106">
        <f t="shared" si="79"/>
        <v>0</v>
      </c>
      <c r="BF416" s="106">
        <f t="shared" si="80"/>
        <v>0</v>
      </c>
      <c r="BG416" s="106">
        <f t="shared" si="81"/>
        <v>0</v>
      </c>
      <c r="BH416" s="106">
        <f t="shared" si="82"/>
        <v>0</v>
      </c>
      <c r="BI416" s="106">
        <f t="shared" si="83"/>
        <v>0</v>
      </c>
      <c r="BJ416" s="20" t="s">
        <v>129</v>
      </c>
      <c r="BK416" s="171">
        <f t="shared" si="84"/>
        <v>0</v>
      </c>
      <c r="BL416" s="20" t="s">
        <v>656</v>
      </c>
      <c r="BM416" s="20" t="s">
        <v>1015</v>
      </c>
    </row>
    <row r="417" spans="2:65" s="1" customFormat="1" ht="38.25" customHeight="1">
      <c r="B417" s="36"/>
      <c r="C417" s="163" t="s">
        <v>1016</v>
      </c>
      <c r="D417" s="163" t="s">
        <v>151</v>
      </c>
      <c r="E417" s="164" t="s">
        <v>1017</v>
      </c>
      <c r="F417" s="262" t="s">
        <v>1018</v>
      </c>
      <c r="G417" s="262"/>
      <c r="H417" s="262"/>
      <c r="I417" s="262"/>
      <c r="J417" s="165" t="s">
        <v>218</v>
      </c>
      <c r="K417" s="166">
        <v>55</v>
      </c>
      <c r="L417" s="263">
        <v>0</v>
      </c>
      <c r="M417" s="264"/>
      <c r="N417" s="265">
        <f t="shared" si="75"/>
        <v>0</v>
      </c>
      <c r="O417" s="265"/>
      <c r="P417" s="265"/>
      <c r="Q417" s="265"/>
      <c r="R417" s="38"/>
      <c r="T417" s="168" t="s">
        <v>20</v>
      </c>
      <c r="U417" s="45" t="s">
        <v>44</v>
      </c>
      <c r="V417" s="37"/>
      <c r="W417" s="169">
        <f t="shared" si="76"/>
        <v>0</v>
      </c>
      <c r="X417" s="169">
        <v>0</v>
      </c>
      <c r="Y417" s="169">
        <f t="shared" si="77"/>
        <v>0</v>
      </c>
      <c r="Z417" s="169">
        <v>0</v>
      </c>
      <c r="AA417" s="170">
        <f t="shared" si="78"/>
        <v>0</v>
      </c>
      <c r="AR417" s="20" t="s">
        <v>442</v>
      </c>
      <c r="AT417" s="20" t="s">
        <v>151</v>
      </c>
      <c r="AU417" s="20" t="s">
        <v>129</v>
      </c>
      <c r="AY417" s="20" t="s">
        <v>150</v>
      </c>
      <c r="BE417" s="106">
        <f t="shared" si="79"/>
        <v>0</v>
      </c>
      <c r="BF417" s="106">
        <f t="shared" si="80"/>
        <v>0</v>
      </c>
      <c r="BG417" s="106">
        <f t="shared" si="81"/>
        <v>0</v>
      </c>
      <c r="BH417" s="106">
        <f t="shared" si="82"/>
        <v>0</v>
      </c>
      <c r="BI417" s="106">
        <f t="shared" si="83"/>
        <v>0</v>
      </c>
      <c r="BJ417" s="20" t="s">
        <v>129</v>
      </c>
      <c r="BK417" s="171">
        <f t="shared" si="84"/>
        <v>0</v>
      </c>
      <c r="BL417" s="20" t="s">
        <v>442</v>
      </c>
      <c r="BM417" s="20" t="s">
        <v>1019</v>
      </c>
    </row>
    <row r="418" spans="2:65" s="1" customFormat="1" ht="25.5" customHeight="1">
      <c r="B418" s="36"/>
      <c r="C418" s="172" t="s">
        <v>1020</v>
      </c>
      <c r="D418" s="172" t="s">
        <v>165</v>
      </c>
      <c r="E418" s="173" t="s">
        <v>1021</v>
      </c>
      <c r="F418" s="266" t="s">
        <v>1022</v>
      </c>
      <c r="G418" s="266"/>
      <c r="H418" s="266"/>
      <c r="I418" s="266"/>
      <c r="J418" s="174" t="s">
        <v>218</v>
      </c>
      <c r="K418" s="175">
        <v>60.5</v>
      </c>
      <c r="L418" s="267">
        <v>0</v>
      </c>
      <c r="M418" s="268"/>
      <c r="N418" s="269">
        <f t="shared" si="75"/>
        <v>0</v>
      </c>
      <c r="O418" s="265"/>
      <c r="P418" s="265"/>
      <c r="Q418" s="265"/>
      <c r="R418" s="38"/>
      <c r="T418" s="168" t="s">
        <v>20</v>
      </c>
      <c r="U418" s="45" t="s">
        <v>44</v>
      </c>
      <c r="V418" s="37"/>
      <c r="W418" s="169">
        <f t="shared" si="76"/>
        <v>0</v>
      </c>
      <c r="X418" s="169">
        <v>1.9000000000000001E-4</v>
      </c>
      <c r="Y418" s="169">
        <f t="shared" si="77"/>
        <v>1.1495E-2</v>
      </c>
      <c r="Z418" s="169">
        <v>0</v>
      </c>
      <c r="AA418" s="170">
        <f t="shared" si="78"/>
        <v>0</v>
      </c>
      <c r="AR418" s="20" t="s">
        <v>656</v>
      </c>
      <c r="AT418" s="20" t="s">
        <v>165</v>
      </c>
      <c r="AU418" s="20" t="s">
        <v>129</v>
      </c>
      <c r="AY418" s="20" t="s">
        <v>150</v>
      </c>
      <c r="BE418" s="106">
        <f t="shared" si="79"/>
        <v>0</v>
      </c>
      <c r="BF418" s="106">
        <f t="shared" si="80"/>
        <v>0</v>
      </c>
      <c r="BG418" s="106">
        <f t="shared" si="81"/>
        <v>0</v>
      </c>
      <c r="BH418" s="106">
        <f t="shared" si="82"/>
        <v>0</v>
      </c>
      <c r="BI418" s="106">
        <f t="shared" si="83"/>
        <v>0</v>
      </c>
      <c r="BJ418" s="20" t="s">
        <v>129</v>
      </c>
      <c r="BK418" s="171">
        <f t="shared" si="84"/>
        <v>0</v>
      </c>
      <c r="BL418" s="20" t="s">
        <v>656</v>
      </c>
      <c r="BM418" s="20" t="s">
        <v>1023</v>
      </c>
    </row>
    <row r="419" spans="2:65" s="1" customFormat="1" ht="25.5" customHeight="1">
      <c r="B419" s="36"/>
      <c r="C419" s="163" t="s">
        <v>1024</v>
      </c>
      <c r="D419" s="163" t="s">
        <v>151</v>
      </c>
      <c r="E419" s="164" t="s">
        <v>1025</v>
      </c>
      <c r="F419" s="262" t="s">
        <v>1026</v>
      </c>
      <c r="G419" s="262"/>
      <c r="H419" s="262"/>
      <c r="I419" s="262"/>
      <c r="J419" s="165" t="s">
        <v>218</v>
      </c>
      <c r="K419" s="166">
        <v>110</v>
      </c>
      <c r="L419" s="263">
        <v>0</v>
      </c>
      <c r="M419" s="264"/>
      <c r="N419" s="265">
        <f t="shared" si="75"/>
        <v>0</v>
      </c>
      <c r="O419" s="265"/>
      <c r="P419" s="265"/>
      <c r="Q419" s="265"/>
      <c r="R419" s="38"/>
      <c r="T419" s="168" t="s">
        <v>20</v>
      </c>
      <c r="U419" s="45" t="s">
        <v>44</v>
      </c>
      <c r="V419" s="37"/>
      <c r="W419" s="169">
        <f t="shared" si="76"/>
        <v>0</v>
      </c>
      <c r="X419" s="169">
        <v>0</v>
      </c>
      <c r="Y419" s="169">
        <f t="shared" si="77"/>
        <v>0</v>
      </c>
      <c r="Z419" s="169">
        <v>0</v>
      </c>
      <c r="AA419" s="170">
        <f t="shared" si="78"/>
        <v>0</v>
      </c>
      <c r="AR419" s="20" t="s">
        <v>442</v>
      </c>
      <c r="AT419" s="20" t="s">
        <v>151</v>
      </c>
      <c r="AU419" s="20" t="s">
        <v>129</v>
      </c>
      <c r="AY419" s="20" t="s">
        <v>150</v>
      </c>
      <c r="BE419" s="106">
        <f t="shared" si="79"/>
        <v>0</v>
      </c>
      <c r="BF419" s="106">
        <f t="shared" si="80"/>
        <v>0</v>
      </c>
      <c r="BG419" s="106">
        <f t="shared" si="81"/>
        <v>0</v>
      </c>
      <c r="BH419" s="106">
        <f t="shared" si="82"/>
        <v>0</v>
      </c>
      <c r="BI419" s="106">
        <f t="shared" si="83"/>
        <v>0</v>
      </c>
      <c r="BJ419" s="20" t="s">
        <v>129</v>
      </c>
      <c r="BK419" s="171">
        <f t="shared" si="84"/>
        <v>0</v>
      </c>
      <c r="BL419" s="20" t="s">
        <v>442</v>
      </c>
      <c r="BM419" s="20" t="s">
        <v>1027</v>
      </c>
    </row>
    <row r="420" spans="2:65" s="1" customFormat="1" ht="25.5" customHeight="1">
      <c r="B420" s="36"/>
      <c r="C420" s="172" t="s">
        <v>1028</v>
      </c>
      <c r="D420" s="172" t="s">
        <v>165</v>
      </c>
      <c r="E420" s="173" t="s">
        <v>997</v>
      </c>
      <c r="F420" s="266" t="s">
        <v>998</v>
      </c>
      <c r="G420" s="266"/>
      <c r="H420" s="266"/>
      <c r="I420" s="266"/>
      <c r="J420" s="174" t="s">
        <v>218</v>
      </c>
      <c r="K420" s="175">
        <v>121</v>
      </c>
      <c r="L420" s="267">
        <v>0</v>
      </c>
      <c r="M420" s="268"/>
      <c r="N420" s="269">
        <f t="shared" si="75"/>
        <v>0</v>
      </c>
      <c r="O420" s="265"/>
      <c r="P420" s="265"/>
      <c r="Q420" s="265"/>
      <c r="R420" s="38"/>
      <c r="T420" s="168" t="s">
        <v>20</v>
      </c>
      <c r="U420" s="45" t="s">
        <v>44</v>
      </c>
      <c r="V420" s="37"/>
      <c r="W420" s="169">
        <f t="shared" si="76"/>
        <v>0</v>
      </c>
      <c r="X420" s="169">
        <v>1.2E-4</v>
      </c>
      <c r="Y420" s="169">
        <f t="shared" si="77"/>
        <v>1.452E-2</v>
      </c>
      <c r="Z420" s="169">
        <v>0</v>
      </c>
      <c r="AA420" s="170">
        <f t="shared" si="78"/>
        <v>0</v>
      </c>
      <c r="AR420" s="20" t="s">
        <v>656</v>
      </c>
      <c r="AT420" s="20" t="s">
        <v>165</v>
      </c>
      <c r="AU420" s="20" t="s">
        <v>129</v>
      </c>
      <c r="AY420" s="20" t="s">
        <v>150</v>
      </c>
      <c r="BE420" s="106">
        <f t="shared" si="79"/>
        <v>0</v>
      </c>
      <c r="BF420" s="106">
        <f t="shared" si="80"/>
        <v>0</v>
      </c>
      <c r="BG420" s="106">
        <f t="shared" si="81"/>
        <v>0</v>
      </c>
      <c r="BH420" s="106">
        <f t="shared" si="82"/>
        <v>0</v>
      </c>
      <c r="BI420" s="106">
        <f t="shared" si="83"/>
        <v>0</v>
      </c>
      <c r="BJ420" s="20" t="s">
        <v>129</v>
      </c>
      <c r="BK420" s="171">
        <f t="shared" si="84"/>
        <v>0</v>
      </c>
      <c r="BL420" s="20" t="s">
        <v>656</v>
      </c>
      <c r="BM420" s="20" t="s">
        <v>1029</v>
      </c>
    </row>
    <row r="421" spans="2:65" s="1" customFormat="1" ht="25.5" customHeight="1">
      <c r="B421" s="36"/>
      <c r="C421" s="163" t="s">
        <v>1030</v>
      </c>
      <c r="D421" s="163" t="s">
        <v>151</v>
      </c>
      <c r="E421" s="164" t="s">
        <v>1031</v>
      </c>
      <c r="F421" s="262" t="s">
        <v>1032</v>
      </c>
      <c r="G421" s="262"/>
      <c r="H421" s="262"/>
      <c r="I421" s="262"/>
      <c r="J421" s="165" t="s">
        <v>218</v>
      </c>
      <c r="K421" s="166">
        <v>200</v>
      </c>
      <c r="L421" s="263">
        <v>0</v>
      </c>
      <c r="M421" s="264"/>
      <c r="N421" s="265">
        <f t="shared" si="75"/>
        <v>0</v>
      </c>
      <c r="O421" s="265"/>
      <c r="P421" s="265"/>
      <c r="Q421" s="265"/>
      <c r="R421" s="38"/>
      <c r="T421" s="168" t="s">
        <v>20</v>
      </c>
      <c r="U421" s="45" t="s">
        <v>44</v>
      </c>
      <c r="V421" s="37"/>
      <c r="W421" s="169">
        <f t="shared" si="76"/>
        <v>0</v>
      </c>
      <c r="X421" s="169">
        <v>0</v>
      </c>
      <c r="Y421" s="169">
        <f t="shared" si="77"/>
        <v>0</v>
      </c>
      <c r="Z421" s="169">
        <v>0</v>
      </c>
      <c r="AA421" s="170">
        <f t="shared" si="78"/>
        <v>0</v>
      </c>
      <c r="AR421" s="20" t="s">
        <v>442</v>
      </c>
      <c r="AT421" s="20" t="s">
        <v>151</v>
      </c>
      <c r="AU421" s="20" t="s">
        <v>129</v>
      </c>
      <c r="AY421" s="20" t="s">
        <v>150</v>
      </c>
      <c r="BE421" s="106">
        <f t="shared" si="79"/>
        <v>0</v>
      </c>
      <c r="BF421" s="106">
        <f t="shared" si="80"/>
        <v>0</v>
      </c>
      <c r="BG421" s="106">
        <f t="shared" si="81"/>
        <v>0</v>
      </c>
      <c r="BH421" s="106">
        <f t="shared" si="82"/>
        <v>0</v>
      </c>
      <c r="BI421" s="106">
        <f t="shared" si="83"/>
        <v>0</v>
      </c>
      <c r="BJ421" s="20" t="s">
        <v>129</v>
      </c>
      <c r="BK421" s="171">
        <f t="shared" si="84"/>
        <v>0</v>
      </c>
      <c r="BL421" s="20" t="s">
        <v>442</v>
      </c>
      <c r="BM421" s="20" t="s">
        <v>1033</v>
      </c>
    </row>
    <row r="422" spans="2:65" s="1" customFormat="1" ht="25.5" customHeight="1">
      <c r="B422" s="36"/>
      <c r="C422" s="172" t="s">
        <v>1034</v>
      </c>
      <c r="D422" s="172" t="s">
        <v>165</v>
      </c>
      <c r="E422" s="173" t="s">
        <v>1005</v>
      </c>
      <c r="F422" s="266" t="s">
        <v>1006</v>
      </c>
      <c r="G422" s="266"/>
      <c r="H422" s="266"/>
      <c r="I422" s="266"/>
      <c r="J422" s="174" t="s">
        <v>218</v>
      </c>
      <c r="K422" s="175">
        <v>220</v>
      </c>
      <c r="L422" s="267">
        <v>0</v>
      </c>
      <c r="M422" s="268"/>
      <c r="N422" s="269">
        <f t="shared" si="75"/>
        <v>0</v>
      </c>
      <c r="O422" s="265"/>
      <c r="P422" s="265"/>
      <c r="Q422" s="265"/>
      <c r="R422" s="38"/>
      <c r="T422" s="168" t="s">
        <v>20</v>
      </c>
      <c r="U422" s="45" t="s">
        <v>44</v>
      </c>
      <c r="V422" s="37"/>
      <c r="W422" s="169">
        <f t="shared" si="76"/>
        <v>0</v>
      </c>
      <c r="X422" s="169">
        <v>1.3999999999999999E-4</v>
      </c>
      <c r="Y422" s="169">
        <f t="shared" si="77"/>
        <v>3.0799999999999998E-2</v>
      </c>
      <c r="Z422" s="169">
        <v>0</v>
      </c>
      <c r="AA422" s="170">
        <f t="shared" si="78"/>
        <v>0</v>
      </c>
      <c r="AR422" s="20" t="s">
        <v>656</v>
      </c>
      <c r="AT422" s="20" t="s">
        <v>165</v>
      </c>
      <c r="AU422" s="20" t="s">
        <v>129</v>
      </c>
      <c r="AY422" s="20" t="s">
        <v>150</v>
      </c>
      <c r="BE422" s="106">
        <f t="shared" si="79"/>
        <v>0</v>
      </c>
      <c r="BF422" s="106">
        <f t="shared" si="80"/>
        <v>0</v>
      </c>
      <c r="BG422" s="106">
        <f t="shared" si="81"/>
        <v>0</v>
      </c>
      <c r="BH422" s="106">
        <f t="shared" si="82"/>
        <v>0</v>
      </c>
      <c r="BI422" s="106">
        <f t="shared" si="83"/>
        <v>0</v>
      </c>
      <c r="BJ422" s="20" t="s">
        <v>129</v>
      </c>
      <c r="BK422" s="171">
        <f t="shared" si="84"/>
        <v>0</v>
      </c>
      <c r="BL422" s="20" t="s">
        <v>656</v>
      </c>
      <c r="BM422" s="20" t="s">
        <v>1035</v>
      </c>
    </row>
    <row r="423" spans="2:65" s="1" customFormat="1" ht="25.5" customHeight="1">
      <c r="B423" s="36"/>
      <c r="C423" s="163" t="s">
        <v>1036</v>
      </c>
      <c r="D423" s="163" t="s">
        <v>151</v>
      </c>
      <c r="E423" s="164" t="s">
        <v>1037</v>
      </c>
      <c r="F423" s="262" t="s">
        <v>1038</v>
      </c>
      <c r="G423" s="262"/>
      <c r="H423" s="262"/>
      <c r="I423" s="262"/>
      <c r="J423" s="165" t="s">
        <v>218</v>
      </c>
      <c r="K423" s="166">
        <v>200</v>
      </c>
      <c r="L423" s="263">
        <v>0</v>
      </c>
      <c r="M423" s="264"/>
      <c r="N423" s="265">
        <f t="shared" si="75"/>
        <v>0</v>
      </c>
      <c r="O423" s="265"/>
      <c r="P423" s="265"/>
      <c r="Q423" s="265"/>
      <c r="R423" s="38"/>
      <c r="T423" s="168" t="s">
        <v>20</v>
      </c>
      <c r="U423" s="45" t="s">
        <v>44</v>
      </c>
      <c r="V423" s="37"/>
      <c r="W423" s="169">
        <f t="shared" si="76"/>
        <v>0</v>
      </c>
      <c r="X423" s="169">
        <v>0</v>
      </c>
      <c r="Y423" s="169">
        <f t="shared" si="77"/>
        <v>0</v>
      </c>
      <c r="Z423" s="169">
        <v>0</v>
      </c>
      <c r="AA423" s="170">
        <f t="shared" si="78"/>
        <v>0</v>
      </c>
      <c r="AR423" s="20" t="s">
        <v>442</v>
      </c>
      <c r="AT423" s="20" t="s">
        <v>151</v>
      </c>
      <c r="AU423" s="20" t="s">
        <v>129</v>
      </c>
      <c r="AY423" s="20" t="s">
        <v>150</v>
      </c>
      <c r="BE423" s="106">
        <f t="shared" si="79"/>
        <v>0</v>
      </c>
      <c r="BF423" s="106">
        <f t="shared" si="80"/>
        <v>0</v>
      </c>
      <c r="BG423" s="106">
        <f t="shared" si="81"/>
        <v>0</v>
      </c>
      <c r="BH423" s="106">
        <f t="shared" si="82"/>
        <v>0</v>
      </c>
      <c r="BI423" s="106">
        <f t="shared" si="83"/>
        <v>0</v>
      </c>
      <c r="BJ423" s="20" t="s">
        <v>129</v>
      </c>
      <c r="BK423" s="171">
        <f t="shared" si="84"/>
        <v>0</v>
      </c>
      <c r="BL423" s="20" t="s">
        <v>442</v>
      </c>
      <c r="BM423" s="20" t="s">
        <v>1039</v>
      </c>
    </row>
    <row r="424" spans="2:65" s="1" customFormat="1" ht="25.5" customHeight="1">
      <c r="B424" s="36"/>
      <c r="C424" s="172" t="s">
        <v>1040</v>
      </c>
      <c r="D424" s="172" t="s">
        <v>165</v>
      </c>
      <c r="E424" s="173" t="s">
        <v>1013</v>
      </c>
      <c r="F424" s="266" t="s">
        <v>1014</v>
      </c>
      <c r="G424" s="266"/>
      <c r="H424" s="266"/>
      <c r="I424" s="266"/>
      <c r="J424" s="174" t="s">
        <v>218</v>
      </c>
      <c r="K424" s="175">
        <v>220</v>
      </c>
      <c r="L424" s="267">
        <v>0</v>
      </c>
      <c r="M424" s="268"/>
      <c r="N424" s="269">
        <f t="shared" si="75"/>
        <v>0</v>
      </c>
      <c r="O424" s="265"/>
      <c r="P424" s="265"/>
      <c r="Q424" s="265"/>
      <c r="R424" s="38"/>
      <c r="T424" s="168" t="s">
        <v>20</v>
      </c>
      <c r="U424" s="45" t="s">
        <v>44</v>
      </c>
      <c r="V424" s="37"/>
      <c r="W424" s="169">
        <f t="shared" si="76"/>
        <v>0</v>
      </c>
      <c r="X424" s="169">
        <v>1.9000000000000001E-4</v>
      </c>
      <c r="Y424" s="169">
        <f t="shared" si="77"/>
        <v>4.1800000000000004E-2</v>
      </c>
      <c r="Z424" s="169">
        <v>0</v>
      </c>
      <c r="AA424" s="170">
        <f t="shared" si="78"/>
        <v>0</v>
      </c>
      <c r="AR424" s="20" t="s">
        <v>656</v>
      </c>
      <c r="AT424" s="20" t="s">
        <v>165</v>
      </c>
      <c r="AU424" s="20" t="s">
        <v>129</v>
      </c>
      <c r="AY424" s="20" t="s">
        <v>150</v>
      </c>
      <c r="BE424" s="106">
        <f t="shared" si="79"/>
        <v>0</v>
      </c>
      <c r="BF424" s="106">
        <f t="shared" si="80"/>
        <v>0</v>
      </c>
      <c r="BG424" s="106">
        <f t="shared" si="81"/>
        <v>0</v>
      </c>
      <c r="BH424" s="106">
        <f t="shared" si="82"/>
        <v>0</v>
      </c>
      <c r="BI424" s="106">
        <f t="shared" si="83"/>
        <v>0</v>
      </c>
      <c r="BJ424" s="20" t="s">
        <v>129</v>
      </c>
      <c r="BK424" s="171">
        <f t="shared" si="84"/>
        <v>0</v>
      </c>
      <c r="BL424" s="20" t="s">
        <v>656</v>
      </c>
      <c r="BM424" s="20" t="s">
        <v>1041</v>
      </c>
    </row>
    <row r="425" spans="2:65" s="1" customFormat="1" ht="25.5" customHeight="1">
      <c r="B425" s="36"/>
      <c r="C425" s="163" t="s">
        <v>1042</v>
      </c>
      <c r="D425" s="163" t="s">
        <v>151</v>
      </c>
      <c r="E425" s="164" t="s">
        <v>1043</v>
      </c>
      <c r="F425" s="262" t="s">
        <v>1044</v>
      </c>
      <c r="G425" s="262"/>
      <c r="H425" s="262"/>
      <c r="I425" s="262"/>
      <c r="J425" s="165" t="s">
        <v>218</v>
      </c>
      <c r="K425" s="166">
        <v>10</v>
      </c>
      <c r="L425" s="263">
        <v>0</v>
      </c>
      <c r="M425" s="264"/>
      <c r="N425" s="265">
        <f t="shared" si="75"/>
        <v>0</v>
      </c>
      <c r="O425" s="265"/>
      <c r="P425" s="265"/>
      <c r="Q425" s="265"/>
      <c r="R425" s="38"/>
      <c r="T425" s="168" t="s">
        <v>20</v>
      </c>
      <c r="U425" s="45" t="s">
        <v>44</v>
      </c>
      <c r="V425" s="37"/>
      <c r="W425" s="169">
        <f t="shared" si="76"/>
        <v>0</v>
      </c>
      <c r="X425" s="169">
        <v>0</v>
      </c>
      <c r="Y425" s="169">
        <f t="shared" si="77"/>
        <v>0</v>
      </c>
      <c r="Z425" s="169">
        <v>0</v>
      </c>
      <c r="AA425" s="170">
        <f t="shared" si="78"/>
        <v>0</v>
      </c>
      <c r="AR425" s="20" t="s">
        <v>442</v>
      </c>
      <c r="AT425" s="20" t="s">
        <v>151</v>
      </c>
      <c r="AU425" s="20" t="s">
        <v>129</v>
      </c>
      <c r="AY425" s="20" t="s">
        <v>150</v>
      </c>
      <c r="BE425" s="106">
        <f t="shared" si="79"/>
        <v>0</v>
      </c>
      <c r="BF425" s="106">
        <f t="shared" si="80"/>
        <v>0</v>
      </c>
      <c r="BG425" s="106">
        <f t="shared" si="81"/>
        <v>0</v>
      </c>
      <c r="BH425" s="106">
        <f t="shared" si="82"/>
        <v>0</v>
      </c>
      <c r="BI425" s="106">
        <f t="shared" si="83"/>
        <v>0</v>
      </c>
      <c r="BJ425" s="20" t="s">
        <v>129</v>
      </c>
      <c r="BK425" s="171">
        <f t="shared" si="84"/>
        <v>0</v>
      </c>
      <c r="BL425" s="20" t="s">
        <v>442</v>
      </c>
      <c r="BM425" s="20" t="s">
        <v>1045</v>
      </c>
    </row>
    <row r="426" spans="2:65" s="1" customFormat="1" ht="25.5" customHeight="1">
      <c r="B426" s="36"/>
      <c r="C426" s="172" t="s">
        <v>1046</v>
      </c>
      <c r="D426" s="172" t="s">
        <v>165</v>
      </c>
      <c r="E426" s="173" t="s">
        <v>1047</v>
      </c>
      <c r="F426" s="266" t="s">
        <v>1048</v>
      </c>
      <c r="G426" s="266"/>
      <c r="H426" s="266"/>
      <c r="I426" s="266"/>
      <c r="J426" s="174" t="s">
        <v>218</v>
      </c>
      <c r="K426" s="175">
        <v>11</v>
      </c>
      <c r="L426" s="267">
        <v>0</v>
      </c>
      <c r="M426" s="268"/>
      <c r="N426" s="269">
        <f t="shared" si="75"/>
        <v>0</v>
      </c>
      <c r="O426" s="265"/>
      <c r="P426" s="265"/>
      <c r="Q426" s="265"/>
      <c r="R426" s="38"/>
      <c r="T426" s="168" t="s">
        <v>20</v>
      </c>
      <c r="U426" s="45" t="s">
        <v>44</v>
      </c>
      <c r="V426" s="37"/>
      <c r="W426" s="169">
        <f t="shared" si="76"/>
        <v>0</v>
      </c>
      <c r="X426" s="169">
        <v>2.7999999999999998E-4</v>
      </c>
      <c r="Y426" s="169">
        <f t="shared" si="77"/>
        <v>3.0799999999999998E-3</v>
      </c>
      <c r="Z426" s="169">
        <v>0</v>
      </c>
      <c r="AA426" s="170">
        <f t="shared" si="78"/>
        <v>0</v>
      </c>
      <c r="AR426" s="20" t="s">
        <v>656</v>
      </c>
      <c r="AT426" s="20" t="s">
        <v>165</v>
      </c>
      <c r="AU426" s="20" t="s">
        <v>129</v>
      </c>
      <c r="AY426" s="20" t="s">
        <v>150</v>
      </c>
      <c r="BE426" s="106">
        <f t="shared" si="79"/>
        <v>0</v>
      </c>
      <c r="BF426" s="106">
        <f t="shared" si="80"/>
        <v>0</v>
      </c>
      <c r="BG426" s="106">
        <f t="shared" si="81"/>
        <v>0</v>
      </c>
      <c r="BH426" s="106">
        <f t="shared" si="82"/>
        <v>0</v>
      </c>
      <c r="BI426" s="106">
        <f t="shared" si="83"/>
        <v>0</v>
      </c>
      <c r="BJ426" s="20" t="s">
        <v>129</v>
      </c>
      <c r="BK426" s="171">
        <f t="shared" si="84"/>
        <v>0</v>
      </c>
      <c r="BL426" s="20" t="s">
        <v>656</v>
      </c>
      <c r="BM426" s="20" t="s">
        <v>1049</v>
      </c>
    </row>
    <row r="427" spans="2:65" s="1" customFormat="1" ht="25.5" customHeight="1">
      <c r="B427" s="36"/>
      <c r="C427" s="163" t="s">
        <v>1050</v>
      </c>
      <c r="D427" s="163" t="s">
        <v>151</v>
      </c>
      <c r="E427" s="164" t="s">
        <v>1051</v>
      </c>
      <c r="F427" s="262" t="s">
        <v>1052</v>
      </c>
      <c r="G427" s="262"/>
      <c r="H427" s="262"/>
      <c r="I427" s="262"/>
      <c r="J427" s="165" t="s">
        <v>218</v>
      </c>
      <c r="K427" s="166">
        <v>12</v>
      </c>
      <c r="L427" s="263">
        <v>0</v>
      </c>
      <c r="M427" s="264"/>
      <c r="N427" s="265">
        <f t="shared" si="75"/>
        <v>0</v>
      </c>
      <c r="O427" s="265"/>
      <c r="P427" s="265"/>
      <c r="Q427" s="265"/>
      <c r="R427" s="38"/>
      <c r="T427" s="168" t="s">
        <v>20</v>
      </c>
      <c r="U427" s="45" t="s">
        <v>44</v>
      </c>
      <c r="V427" s="37"/>
      <c r="W427" s="169">
        <f t="shared" si="76"/>
        <v>0</v>
      </c>
      <c r="X427" s="169">
        <v>0</v>
      </c>
      <c r="Y427" s="169">
        <f t="shared" si="77"/>
        <v>0</v>
      </c>
      <c r="Z427" s="169">
        <v>0</v>
      </c>
      <c r="AA427" s="170">
        <f t="shared" si="78"/>
        <v>0</v>
      </c>
      <c r="AR427" s="20" t="s">
        <v>442</v>
      </c>
      <c r="AT427" s="20" t="s">
        <v>151</v>
      </c>
      <c r="AU427" s="20" t="s">
        <v>129</v>
      </c>
      <c r="AY427" s="20" t="s">
        <v>150</v>
      </c>
      <c r="BE427" s="106">
        <f t="shared" si="79"/>
        <v>0</v>
      </c>
      <c r="BF427" s="106">
        <f t="shared" si="80"/>
        <v>0</v>
      </c>
      <c r="BG427" s="106">
        <f t="shared" si="81"/>
        <v>0</v>
      </c>
      <c r="BH427" s="106">
        <f t="shared" si="82"/>
        <v>0</v>
      </c>
      <c r="BI427" s="106">
        <f t="shared" si="83"/>
        <v>0</v>
      </c>
      <c r="BJ427" s="20" t="s">
        <v>129</v>
      </c>
      <c r="BK427" s="171">
        <f t="shared" si="84"/>
        <v>0</v>
      </c>
      <c r="BL427" s="20" t="s">
        <v>442</v>
      </c>
      <c r="BM427" s="20" t="s">
        <v>1053</v>
      </c>
    </row>
    <row r="428" spans="2:65" s="1" customFormat="1" ht="25.5" customHeight="1">
      <c r="B428" s="36"/>
      <c r="C428" s="172" t="s">
        <v>1054</v>
      </c>
      <c r="D428" s="172" t="s">
        <v>165</v>
      </c>
      <c r="E428" s="173" t="s">
        <v>1055</v>
      </c>
      <c r="F428" s="266" t="s">
        <v>1056</v>
      </c>
      <c r="G428" s="266"/>
      <c r="H428" s="266"/>
      <c r="I428" s="266"/>
      <c r="J428" s="174" t="s">
        <v>218</v>
      </c>
      <c r="K428" s="175">
        <v>13.2</v>
      </c>
      <c r="L428" s="267">
        <v>0</v>
      </c>
      <c r="M428" s="268"/>
      <c r="N428" s="269">
        <f t="shared" si="75"/>
        <v>0</v>
      </c>
      <c r="O428" s="265"/>
      <c r="P428" s="265"/>
      <c r="Q428" s="265"/>
      <c r="R428" s="38"/>
      <c r="T428" s="168" t="s">
        <v>20</v>
      </c>
      <c r="U428" s="45" t="s">
        <v>44</v>
      </c>
      <c r="V428" s="37"/>
      <c r="W428" s="169">
        <f t="shared" si="76"/>
        <v>0</v>
      </c>
      <c r="X428" s="169">
        <v>4.8000000000000001E-4</v>
      </c>
      <c r="Y428" s="169">
        <f t="shared" si="77"/>
        <v>6.3359999999999996E-3</v>
      </c>
      <c r="Z428" s="169">
        <v>0</v>
      </c>
      <c r="AA428" s="170">
        <f t="shared" si="78"/>
        <v>0</v>
      </c>
      <c r="AR428" s="20" t="s">
        <v>656</v>
      </c>
      <c r="AT428" s="20" t="s">
        <v>165</v>
      </c>
      <c r="AU428" s="20" t="s">
        <v>129</v>
      </c>
      <c r="AY428" s="20" t="s">
        <v>150</v>
      </c>
      <c r="BE428" s="106">
        <f t="shared" si="79"/>
        <v>0</v>
      </c>
      <c r="BF428" s="106">
        <f t="shared" si="80"/>
        <v>0</v>
      </c>
      <c r="BG428" s="106">
        <f t="shared" si="81"/>
        <v>0</v>
      </c>
      <c r="BH428" s="106">
        <f t="shared" si="82"/>
        <v>0</v>
      </c>
      <c r="BI428" s="106">
        <f t="shared" si="83"/>
        <v>0</v>
      </c>
      <c r="BJ428" s="20" t="s">
        <v>129</v>
      </c>
      <c r="BK428" s="171">
        <f t="shared" si="84"/>
        <v>0</v>
      </c>
      <c r="BL428" s="20" t="s">
        <v>656</v>
      </c>
      <c r="BM428" s="20" t="s">
        <v>1057</v>
      </c>
    </row>
    <row r="429" spans="2:65" s="1" customFormat="1" ht="25.5" customHeight="1">
      <c r="B429" s="36"/>
      <c r="C429" s="163" t="s">
        <v>1058</v>
      </c>
      <c r="D429" s="163" t="s">
        <v>151</v>
      </c>
      <c r="E429" s="164" t="s">
        <v>1059</v>
      </c>
      <c r="F429" s="262" t="s">
        <v>1060</v>
      </c>
      <c r="G429" s="262"/>
      <c r="H429" s="262"/>
      <c r="I429" s="262"/>
      <c r="J429" s="165" t="s">
        <v>218</v>
      </c>
      <c r="K429" s="166">
        <v>31</v>
      </c>
      <c r="L429" s="263">
        <v>0</v>
      </c>
      <c r="M429" s="264"/>
      <c r="N429" s="265">
        <f t="shared" si="75"/>
        <v>0</v>
      </c>
      <c r="O429" s="265"/>
      <c r="P429" s="265"/>
      <c r="Q429" s="265"/>
      <c r="R429" s="38"/>
      <c r="T429" s="168" t="s">
        <v>20</v>
      </c>
      <c r="U429" s="45" t="s">
        <v>44</v>
      </c>
      <c r="V429" s="37"/>
      <c r="W429" s="169">
        <f t="shared" si="76"/>
        <v>0</v>
      </c>
      <c r="X429" s="169">
        <v>0</v>
      </c>
      <c r="Y429" s="169">
        <f t="shared" si="77"/>
        <v>0</v>
      </c>
      <c r="Z429" s="169">
        <v>0</v>
      </c>
      <c r="AA429" s="170">
        <f t="shared" si="78"/>
        <v>0</v>
      </c>
      <c r="AR429" s="20" t="s">
        <v>442</v>
      </c>
      <c r="AT429" s="20" t="s">
        <v>151</v>
      </c>
      <c r="AU429" s="20" t="s">
        <v>129</v>
      </c>
      <c r="AY429" s="20" t="s">
        <v>150</v>
      </c>
      <c r="BE429" s="106">
        <f t="shared" si="79"/>
        <v>0</v>
      </c>
      <c r="BF429" s="106">
        <f t="shared" si="80"/>
        <v>0</v>
      </c>
      <c r="BG429" s="106">
        <f t="shared" si="81"/>
        <v>0</v>
      </c>
      <c r="BH429" s="106">
        <f t="shared" si="82"/>
        <v>0</v>
      </c>
      <c r="BI429" s="106">
        <f t="shared" si="83"/>
        <v>0</v>
      </c>
      <c r="BJ429" s="20" t="s">
        <v>129</v>
      </c>
      <c r="BK429" s="171">
        <f t="shared" si="84"/>
        <v>0</v>
      </c>
      <c r="BL429" s="20" t="s">
        <v>442</v>
      </c>
      <c r="BM429" s="20" t="s">
        <v>1061</v>
      </c>
    </row>
    <row r="430" spans="2:65" s="1" customFormat="1" ht="25.5" customHeight="1">
      <c r="B430" s="36"/>
      <c r="C430" s="172" t="s">
        <v>1062</v>
      </c>
      <c r="D430" s="172" t="s">
        <v>165</v>
      </c>
      <c r="E430" s="173" t="s">
        <v>1063</v>
      </c>
      <c r="F430" s="266" t="s">
        <v>1064</v>
      </c>
      <c r="G430" s="266"/>
      <c r="H430" s="266"/>
      <c r="I430" s="266"/>
      <c r="J430" s="174" t="s">
        <v>218</v>
      </c>
      <c r="K430" s="175">
        <v>34.1</v>
      </c>
      <c r="L430" s="267">
        <v>0</v>
      </c>
      <c r="M430" s="268"/>
      <c r="N430" s="269">
        <f t="shared" si="75"/>
        <v>0</v>
      </c>
      <c r="O430" s="265"/>
      <c r="P430" s="265"/>
      <c r="Q430" s="265"/>
      <c r="R430" s="38"/>
      <c r="T430" s="168" t="s">
        <v>20</v>
      </c>
      <c r="U430" s="45" t="s">
        <v>44</v>
      </c>
      <c r="V430" s="37"/>
      <c r="W430" s="169">
        <f t="shared" si="76"/>
        <v>0</v>
      </c>
      <c r="X430" s="169">
        <v>9.6000000000000002E-4</v>
      </c>
      <c r="Y430" s="169">
        <f t="shared" si="77"/>
        <v>3.2736000000000001E-2</v>
      </c>
      <c r="Z430" s="169">
        <v>0</v>
      </c>
      <c r="AA430" s="170">
        <f t="shared" si="78"/>
        <v>0</v>
      </c>
      <c r="AR430" s="20" t="s">
        <v>656</v>
      </c>
      <c r="AT430" s="20" t="s">
        <v>165</v>
      </c>
      <c r="AU430" s="20" t="s">
        <v>129</v>
      </c>
      <c r="AY430" s="20" t="s">
        <v>150</v>
      </c>
      <c r="BE430" s="106">
        <f t="shared" si="79"/>
        <v>0</v>
      </c>
      <c r="BF430" s="106">
        <f t="shared" si="80"/>
        <v>0</v>
      </c>
      <c r="BG430" s="106">
        <f t="shared" si="81"/>
        <v>0</v>
      </c>
      <c r="BH430" s="106">
        <f t="shared" si="82"/>
        <v>0</v>
      </c>
      <c r="BI430" s="106">
        <f t="shared" si="83"/>
        <v>0</v>
      </c>
      <c r="BJ430" s="20" t="s">
        <v>129</v>
      </c>
      <c r="BK430" s="171">
        <f t="shared" si="84"/>
        <v>0</v>
      </c>
      <c r="BL430" s="20" t="s">
        <v>656</v>
      </c>
      <c r="BM430" s="20" t="s">
        <v>1065</v>
      </c>
    </row>
    <row r="431" spans="2:65" s="1" customFormat="1" ht="16.5" customHeight="1">
      <c r="B431" s="36"/>
      <c r="C431" s="37"/>
      <c r="D431" s="37"/>
      <c r="E431" s="37"/>
      <c r="F431" s="276" t="s">
        <v>1066</v>
      </c>
      <c r="G431" s="277"/>
      <c r="H431" s="277"/>
      <c r="I431" s="277"/>
      <c r="J431" s="37"/>
      <c r="K431" s="37"/>
      <c r="L431" s="37"/>
      <c r="M431" s="37"/>
      <c r="N431" s="37"/>
      <c r="O431" s="37"/>
      <c r="P431" s="37"/>
      <c r="Q431" s="37"/>
      <c r="R431" s="38"/>
      <c r="T431" s="139"/>
      <c r="U431" s="37"/>
      <c r="V431" s="37"/>
      <c r="W431" s="37"/>
      <c r="X431" s="37"/>
      <c r="Y431" s="37"/>
      <c r="Z431" s="37"/>
      <c r="AA431" s="79"/>
      <c r="AT431" s="20" t="s">
        <v>490</v>
      </c>
      <c r="AU431" s="20" t="s">
        <v>129</v>
      </c>
    </row>
    <row r="432" spans="2:65" s="9" customFormat="1" ht="29.85" customHeight="1">
      <c r="B432" s="152"/>
      <c r="C432" s="153"/>
      <c r="D432" s="162" t="s">
        <v>123</v>
      </c>
      <c r="E432" s="162"/>
      <c r="F432" s="162"/>
      <c r="G432" s="162"/>
      <c r="H432" s="162"/>
      <c r="I432" s="162"/>
      <c r="J432" s="162"/>
      <c r="K432" s="162"/>
      <c r="L432" s="162"/>
      <c r="M432" s="162"/>
      <c r="N432" s="282">
        <f>BK432</f>
        <v>0</v>
      </c>
      <c r="O432" s="283"/>
      <c r="P432" s="283"/>
      <c r="Q432" s="283"/>
      <c r="R432" s="155"/>
      <c r="T432" s="156"/>
      <c r="U432" s="153"/>
      <c r="V432" s="153"/>
      <c r="W432" s="157">
        <f>SUM(W433:W448)</f>
        <v>0</v>
      </c>
      <c r="X432" s="153"/>
      <c r="Y432" s="157">
        <f>SUM(Y433:Y448)</f>
        <v>1.5440000000000001E-2</v>
      </c>
      <c r="Z432" s="153"/>
      <c r="AA432" s="158">
        <f>SUM(AA433:AA448)</f>
        <v>0</v>
      </c>
      <c r="AR432" s="159" t="s">
        <v>160</v>
      </c>
      <c r="AT432" s="160" t="s">
        <v>76</v>
      </c>
      <c r="AU432" s="160" t="s">
        <v>82</v>
      </c>
      <c r="AY432" s="159" t="s">
        <v>150</v>
      </c>
      <c r="BK432" s="161">
        <f>SUM(BK433:BK448)</f>
        <v>0</v>
      </c>
    </row>
    <row r="433" spans="2:65" s="1" customFormat="1" ht="25.5" customHeight="1">
      <c r="B433" s="36"/>
      <c r="C433" s="163" t="s">
        <v>1067</v>
      </c>
      <c r="D433" s="163" t="s">
        <v>151</v>
      </c>
      <c r="E433" s="164" t="s">
        <v>1068</v>
      </c>
      <c r="F433" s="262" t="s">
        <v>1069</v>
      </c>
      <c r="G433" s="262"/>
      <c r="H433" s="262"/>
      <c r="I433" s="262"/>
      <c r="J433" s="165" t="s">
        <v>642</v>
      </c>
      <c r="K433" s="167">
        <v>0</v>
      </c>
      <c r="L433" s="263">
        <v>0</v>
      </c>
      <c r="M433" s="264"/>
      <c r="N433" s="265">
        <f t="shared" ref="N433:N444" si="85">ROUND(L433*K433,3)</f>
        <v>0</v>
      </c>
      <c r="O433" s="265"/>
      <c r="P433" s="265"/>
      <c r="Q433" s="265"/>
      <c r="R433" s="38"/>
      <c r="T433" s="168" t="s">
        <v>20</v>
      </c>
      <c r="U433" s="45" t="s">
        <v>44</v>
      </c>
      <c r="V433" s="37"/>
      <c r="W433" s="169">
        <f t="shared" ref="W433:W444" si="86">V433*K433</f>
        <v>0</v>
      </c>
      <c r="X433" s="169">
        <v>0</v>
      </c>
      <c r="Y433" s="169">
        <f t="shared" ref="Y433:Y444" si="87">X433*K433</f>
        <v>0</v>
      </c>
      <c r="Z433" s="169">
        <v>0</v>
      </c>
      <c r="AA433" s="170">
        <f t="shared" ref="AA433:AA444" si="88">Z433*K433</f>
        <v>0</v>
      </c>
      <c r="AR433" s="20" t="s">
        <v>223</v>
      </c>
      <c r="AT433" s="20" t="s">
        <v>151</v>
      </c>
      <c r="AU433" s="20" t="s">
        <v>129</v>
      </c>
      <c r="AY433" s="20" t="s">
        <v>150</v>
      </c>
      <c r="BE433" s="106">
        <f t="shared" ref="BE433:BE444" si="89">IF(U433="základná",N433,0)</f>
        <v>0</v>
      </c>
      <c r="BF433" s="106">
        <f t="shared" ref="BF433:BF444" si="90">IF(U433="znížená",N433,0)</f>
        <v>0</v>
      </c>
      <c r="BG433" s="106">
        <f t="shared" ref="BG433:BG444" si="91">IF(U433="zákl. prenesená",N433,0)</f>
        <v>0</v>
      </c>
      <c r="BH433" s="106">
        <f t="shared" ref="BH433:BH444" si="92">IF(U433="zníž. prenesená",N433,0)</f>
        <v>0</v>
      </c>
      <c r="BI433" s="106">
        <f t="shared" ref="BI433:BI444" si="93">IF(U433="nulová",N433,0)</f>
        <v>0</v>
      </c>
      <c r="BJ433" s="20" t="s">
        <v>129</v>
      </c>
      <c r="BK433" s="171">
        <f t="shared" ref="BK433:BK444" si="94">ROUND(L433*K433,3)</f>
        <v>0</v>
      </c>
      <c r="BL433" s="20" t="s">
        <v>223</v>
      </c>
      <c r="BM433" s="20" t="s">
        <v>1070</v>
      </c>
    </row>
    <row r="434" spans="2:65" s="1" customFormat="1" ht="16.5" customHeight="1">
      <c r="B434" s="36"/>
      <c r="C434" s="163" t="s">
        <v>1071</v>
      </c>
      <c r="D434" s="163" t="s">
        <v>151</v>
      </c>
      <c r="E434" s="164" t="s">
        <v>1072</v>
      </c>
      <c r="F434" s="262" t="s">
        <v>1073</v>
      </c>
      <c r="G434" s="262"/>
      <c r="H434" s="262"/>
      <c r="I434" s="262"/>
      <c r="J434" s="165" t="s">
        <v>218</v>
      </c>
      <c r="K434" s="166">
        <v>140</v>
      </c>
      <c r="L434" s="263">
        <v>0</v>
      </c>
      <c r="M434" s="264"/>
      <c r="N434" s="265">
        <f t="shared" si="85"/>
        <v>0</v>
      </c>
      <c r="O434" s="265"/>
      <c r="P434" s="265"/>
      <c r="Q434" s="265"/>
      <c r="R434" s="38"/>
      <c r="T434" s="168" t="s">
        <v>20</v>
      </c>
      <c r="U434" s="45" t="s">
        <v>44</v>
      </c>
      <c r="V434" s="37"/>
      <c r="W434" s="169">
        <f t="shared" si="86"/>
        <v>0</v>
      </c>
      <c r="X434" s="169">
        <v>0</v>
      </c>
      <c r="Y434" s="169">
        <f t="shared" si="87"/>
        <v>0</v>
      </c>
      <c r="Z434" s="169">
        <v>0</v>
      </c>
      <c r="AA434" s="170">
        <f t="shared" si="88"/>
        <v>0</v>
      </c>
      <c r="AR434" s="20" t="s">
        <v>442</v>
      </c>
      <c r="AT434" s="20" t="s">
        <v>151</v>
      </c>
      <c r="AU434" s="20" t="s">
        <v>129</v>
      </c>
      <c r="AY434" s="20" t="s">
        <v>150</v>
      </c>
      <c r="BE434" s="106">
        <f t="shared" si="89"/>
        <v>0</v>
      </c>
      <c r="BF434" s="106">
        <f t="shared" si="90"/>
        <v>0</v>
      </c>
      <c r="BG434" s="106">
        <f t="shared" si="91"/>
        <v>0</v>
      </c>
      <c r="BH434" s="106">
        <f t="shared" si="92"/>
        <v>0</v>
      </c>
      <c r="BI434" s="106">
        <f t="shared" si="93"/>
        <v>0</v>
      </c>
      <c r="BJ434" s="20" t="s">
        <v>129</v>
      </c>
      <c r="BK434" s="171">
        <f t="shared" si="94"/>
        <v>0</v>
      </c>
      <c r="BL434" s="20" t="s">
        <v>442</v>
      </c>
      <c r="BM434" s="20" t="s">
        <v>1074</v>
      </c>
    </row>
    <row r="435" spans="2:65" s="1" customFormat="1" ht="16.5" customHeight="1">
      <c r="B435" s="36"/>
      <c r="C435" s="172" t="s">
        <v>1075</v>
      </c>
      <c r="D435" s="172" t="s">
        <v>165</v>
      </c>
      <c r="E435" s="173" t="s">
        <v>1076</v>
      </c>
      <c r="F435" s="266" t="s">
        <v>1077</v>
      </c>
      <c r="G435" s="266"/>
      <c r="H435" s="266"/>
      <c r="I435" s="266"/>
      <c r="J435" s="174" t="s">
        <v>218</v>
      </c>
      <c r="K435" s="175">
        <v>154</v>
      </c>
      <c r="L435" s="267">
        <v>0</v>
      </c>
      <c r="M435" s="268"/>
      <c r="N435" s="269">
        <f t="shared" si="85"/>
        <v>0</v>
      </c>
      <c r="O435" s="265"/>
      <c r="P435" s="265"/>
      <c r="Q435" s="265"/>
      <c r="R435" s="38"/>
      <c r="T435" s="168" t="s">
        <v>20</v>
      </c>
      <c r="U435" s="45" t="s">
        <v>44</v>
      </c>
      <c r="V435" s="37"/>
      <c r="W435" s="169">
        <f t="shared" si="86"/>
        <v>0</v>
      </c>
      <c r="X435" s="169">
        <v>5.0000000000000002E-5</v>
      </c>
      <c r="Y435" s="169">
        <f t="shared" si="87"/>
        <v>7.7000000000000002E-3</v>
      </c>
      <c r="Z435" s="169">
        <v>0</v>
      </c>
      <c r="AA435" s="170">
        <f t="shared" si="88"/>
        <v>0</v>
      </c>
      <c r="AR435" s="20" t="s">
        <v>656</v>
      </c>
      <c r="AT435" s="20" t="s">
        <v>165</v>
      </c>
      <c r="AU435" s="20" t="s">
        <v>129</v>
      </c>
      <c r="AY435" s="20" t="s">
        <v>150</v>
      </c>
      <c r="BE435" s="106">
        <f t="shared" si="89"/>
        <v>0</v>
      </c>
      <c r="BF435" s="106">
        <f t="shared" si="90"/>
        <v>0</v>
      </c>
      <c r="BG435" s="106">
        <f t="shared" si="91"/>
        <v>0</v>
      </c>
      <c r="BH435" s="106">
        <f t="shared" si="92"/>
        <v>0</v>
      </c>
      <c r="BI435" s="106">
        <f t="shared" si="93"/>
        <v>0</v>
      </c>
      <c r="BJ435" s="20" t="s">
        <v>129</v>
      </c>
      <c r="BK435" s="171">
        <f t="shared" si="94"/>
        <v>0</v>
      </c>
      <c r="BL435" s="20" t="s">
        <v>656</v>
      </c>
      <c r="BM435" s="20" t="s">
        <v>1078</v>
      </c>
    </row>
    <row r="436" spans="2:65" s="1" customFormat="1" ht="16.5" customHeight="1">
      <c r="B436" s="36"/>
      <c r="C436" s="163" t="s">
        <v>1079</v>
      </c>
      <c r="D436" s="163" t="s">
        <v>151</v>
      </c>
      <c r="E436" s="164" t="s">
        <v>1080</v>
      </c>
      <c r="F436" s="262" t="s">
        <v>1081</v>
      </c>
      <c r="G436" s="262"/>
      <c r="H436" s="262"/>
      <c r="I436" s="262"/>
      <c r="J436" s="165" t="s">
        <v>202</v>
      </c>
      <c r="K436" s="166">
        <v>1</v>
      </c>
      <c r="L436" s="263">
        <v>0</v>
      </c>
      <c r="M436" s="264"/>
      <c r="N436" s="265">
        <f t="shared" si="85"/>
        <v>0</v>
      </c>
      <c r="O436" s="265"/>
      <c r="P436" s="265"/>
      <c r="Q436" s="265"/>
      <c r="R436" s="38"/>
      <c r="T436" s="168" t="s">
        <v>20</v>
      </c>
      <c r="U436" s="45" t="s">
        <v>44</v>
      </c>
      <c r="V436" s="37"/>
      <c r="W436" s="169">
        <f t="shared" si="86"/>
        <v>0</v>
      </c>
      <c r="X436" s="169">
        <v>0</v>
      </c>
      <c r="Y436" s="169">
        <f t="shared" si="87"/>
        <v>0</v>
      </c>
      <c r="Z436" s="169">
        <v>0</v>
      </c>
      <c r="AA436" s="170">
        <f t="shared" si="88"/>
        <v>0</v>
      </c>
      <c r="AR436" s="20" t="s">
        <v>442</v>
      </c>
      <c r="AT436" s="20" t="s">
        <v>151</v>
      </c>
      <c r="AU436" s="20" t="s">
        <v>129</v>
      </c>
      <c r="AY436" s="20" t="s">
        <v>150</v>
      </c>
      <c r="BE436" s="106">
        <f t="shared" si="89"/>
        <v>0</v>
      </c>
      <c r="BF436" s="106">
        <f t="shared" si="90"/>
        <v>0</v>
      </c>
      <c r="BG436" s="106">
        <f t="shared" si="91"/>
        <v>0</v>
      </c>
      <c r="BH436" s="106">
        <f t="shared" si="92"/>
        <v>0</v>
      </c>
      <c r="BI436" s="106">
        <f t="shared" si="93"/>
        <v>0</v>
      </c>
      <c r="BJ436" s="20" t="s">
        <v>129</v>
      </c>
      <c r="BK436" s="171">
        <f t="shared" si="94"/>
        <v>0</v>
      </c>
      <c r="BL436" s="20" t="s">
        <v>442</v>
      </c>
      <c r="BM436" s="20" t="s">
        <v>1082</v>
      </c>
    </row>
    <row r="437" spans="2:65" s="1" customFormat="1" ht="16.5" customHeight="1">
      <c r="B437" s="36"/>
      <c r="C437" s="172" t="s">
        <v>1083</v>
      </c>
      <c r="D437" s="172" t="s">
        <v>165</v>
      </c>
      <c r="E437" s="173" t="s">
        <v>1084</v>
      </c>
      <c r="F437" s="266" t="s">
        <v>1085</v>
      </c>
      <c r="G437" s="266"/>
      <c r="H437" s="266"/>
      <c r="I437" s="266"/>
      <c r="J437" s="174" t="s">
        <v>202</v>
      </c>
      <c r="K437" s="175">
        <v>1</v>
      </c>
      <c r="L437" s="267">
        <v>0</v>
      </c>
      <c r="M437" s="268"/>
      <c r="N437" s="269">
        <f t="shared" si="85"/>
        <v>0</v>
      </c>
      <c r="O437" s="265"/>
      <c r="P437" s="265"/>
      <c r="Q437" s="265"/>
      <c r="R437" s="38"/>
      <c r="T437" s="168" t="s">
        <v>20</v>
      </c>
      <c r="U437" s="45" t="s">
        <v>44</v>
      </c>
      <c r="V437" s="37"/>
      <c r="W437" s="169">
        <f t="shared" si="86"/>
        <v>0</v>
      </c>
      <c r="X437" s="169">
        <v>8.3000000000000001E-4</v>
      </c>
      <c r="Y437" s="169">
        <f t="shared" si="87"/>
        <v>8.3000000000000001E-4</v>
      </c>
      <c r="Z437" s="169">
        <v>0</v>
      </c>
      <c r="AA437" s="170">
        <f t="shared" si="88"/>
        <v>0</v>
      </c>
      <c r="AR437" s="20" t="s">
        <v>656</v>
      </c>
      <c r="AT437" s="20" t="s">
        <v>165</v>
      </c>
      <c r="AU437" s="20" t="s">
        <v>129</v>
      </c>
      <c r="AY437" s="20" t="s">
        <v>150</v>
      </c>
      <c r="BE437" s="106">
        <f t="shared" si="89"/>
        <v>0</v>
      </c>
      <c r="BF437" s="106">
        <f t="shared" si="90"/>
        <v>0</v>
      </c>
      <c r="BG437" s="106">
        <f t="shared" si="91"/>
        <v>0</v>
      </c>
      <c r="BH437" s="106">
        <f t="shared" si="92"/>
        <v>0</v>
      </c>
      <c r="BI437" s="106">
        <f t="shared" si="93"/>
        <v>0</v>
      </c>
      <c r="BJ437" s="20" t="s">
        <v>129</v>
      </c>
      <c r="BK437" s="171">
        <f t="shared" si="94"/>
        <v>0</v>
      </c>
      <c r="BL437" s="20" t="s">
        <v>656</v>
      </c>
      <c r="BM437" s="20" t="s">
        <v>1086</v>
      </c>
    </row>
    <row r="438" spans="2:65" s="1" customFormat="1" ht="25.5" customHeight="1">
      <c r="B438" s="36"/>
      <c r="C438" s="163" t="s">
        <v>1087</v>
      </c>
      <c r="D438" s="163" t="s">
        <v>151</v>
      </c>
      <c r="E438" s="164" t="s">
        <v>1088</v>
      </c>
      <c r="F438" s="262" t="s">
        <v>1089</v>
      </c>
      <c r="G438" s="262"/>
      <c r="H438" s="262"/>
      <c r="I438" s="262"/>
      <c r="J438" s="165" t="s">
        <v>202</v>
      </c>
      <c r="K438" s="166">
        <v>9</v>
      </c>
      <c r="L438" s="263">
        <v>0</v>
      </c>
      <c r="M438" s="264"/>
      <c r="N438" s="265">
        <f t="shared" si="85"/>
        <v>0</v>
      </c>
      <c r="O438" s="265"/>
      <c r="P438" s="265"/>
      <c r="Q438" s="265"/>
      <c r="R438" s="38"/>
      <c r="T438" s="168" t="s">
        <v>20</v>
      </c>
      <c r="U438" s="45" t="s">
        <v>44</v>
      </c>
      <c r="V438" s="37"/>
      <c r="W438" s="169">
        <f t="shared" si="86"/>
        <v>0</v>
      </c>
      <c r="X438" s="169">
        <v>0</v>
      </c>
      <c r="Y438" s="169">
        <f t="shared" si="87"/>
        <v>0</v>
      </c>
      <c r="Z438" s="169">
        <v>0</v>
      </c>
      <c r="AA438" s="170">
        <f t="shared" si="88"/>
        <v>0</v>
      </c>
      <c r="AR438" s="20" t="s">
        <v>442</v>
      </c>
      <c r="AT438" s="20" t="s">
        <v>151</v>
      </c>
      <c r="AU438" s="20" t="s">
        <v>129</v>
      </c>
      <c r="AY438" s="20" t="s">
        <v>150</v>
      </c>
      <c r="BE438" s="106">
        <f t="shared" si="89"/>
        <v>0</v>
      </c>
      <c r="BF438" s="106">
        <f t="shared" si="90"/>
        <v>0</v>
      </c>
      <c r="BG438" s="106">
        <f t="shared" si="91"/>
        <v>0</v>
      </c>
      <c r="BH438" s="106">
        <f t="shared" si="92"/>
        <v>0</v>
      </c>
      <c r="BI438" s="106">
        <f t="shared" si="93"/>
        <v>0</v>
      </c>
      <c r="BJ438" s="20" t="s">
        <v>129</v>
      </c>
      <c r="BK438" s="171">
        <f t="shared" si="94"/>
        <v>0</v>
      </c>
      <c r="BL438" s="20" t="s">
        <v>442</v>
      </c>
      <c r="BM438" s="20" t="s">
        <v>1090</v>
      </c>
    </row>
    <row r="439" spans="2:65" s="1" customFormat="1" ht="25.5" customHeight="1">
      <c r="B439" s="36"/>
      <c r="C439" s="172" t="s">
        <v>1091</v>
      </c>
      <c r="D439" s="172" t="s">
        <v>165</v>
      </c>
      <c r="E439" s="173" t="s">
        <v>1092</v>
      </c>
      <c r="F439" s="266" t="s">
        <v>1093</v>
      </c>
      <c r="G439" s="266"/>
      <c r="H439" s="266"/>
      <c r="I439" s="266"/>
      <c r="J439" s="174" t="s">
        <v>202</v>
      </c>
      <c r="K439" s="175">
        <v>9</v>
      </c>
      <c r="L439" s="267">
        <v>0</v>
      </c>
      <c r="M439" s="268"/>
      <c r="N439" s="269">
        <f t="shared" si="85"/>
        <v>0</v>
      </c>
      <c r="O439" s="265"/>
      <c r="P439" s="265"/>
      <c r="Q439" s="265"/>
      <c r="R439" s="38"/>
      <c r="T439" s="168" t="s">
        <v>20</v>
      </c>
      <c r="U439" s="45" t="s">
        <v>44</v>
      </c>
      <c r="V439" s="37"/>
      <c r="W439" s="169">
        <f t="shared" si="86"/>
        <v>0</v>
      </c>
      <c r="X439" s="169">
        <v>4.0000000000000002E-4</v>
      </c>
      <c r="Y439" s="169">
        <f t="shared" si="87"/>
        <v>3.6000000000000003E-3</v>
      </c>
      <c r="Z439" s="169">
        <v>0</v>
      </c>
      <c r="AA439" s="170">
        <f t="shared" si="88"/>
        <v>0</v>
      </c>
      <c r="AR439" s="20" t="s">
        <v>656</v>
      </c>
      <c r="AT439" s="20" t="s">
        <v>165</v>
      </c>
      <c r="AU439" s="20" t="s">
        <v>129</v>
      </c>
      <c r="AY439" s="20" t="s">
        <v>150</v>
      </c>
      <c r="BE439" s="106">
        <f t="shared" si="89"/>
        <v>0</v>
      </c>
      <c r="BF439" s="106">
        <f t="shared" si="90"/>
        <v>0</v>
      </c>
      <c r="BG439" s="106">
        <f t="shared" si="91"/>
        <v>0</v>
      </c>
      <c r="BH439" s="106">
        <f t="shared" si="92"/>
        <v>0</v>
      </c>
      <c r="BI439" s="106">
        <f t="shared" si="93"/>
        <v>0</v>
      </c>
      <c r="BJ439" s="20" t="s">
        <v>129</v>
      </c>
      <c r="BK439" s="171">
        <f t="shared" si="94"/>
        <v>0</v>
      </c>
      <c r="BL439" s="20" t="s">
        <v>656</v>
      </c>
      <c r="BM439" s="20" t="s">
        <v>1094</v>
      </c>
    </row>
    <row r="440" spans="2:65" s="1" customFormat="1" ht="16.5" customHeight="1">
      <c r="B440" s="36"/>
      <c r="C440" s="163" t="s">
        <v>1095</v>
      </c>
      <c r="D440" s="163" t="s">
        <v>151</v>
      </c>
      <c r="E440" s="164" t="s">
        <v>1096</v>
      </c>
      <c r="F440" s="262" t="s">
        <v>1097</v>
      </c>
      <c r="G440" s="262"/>
      <c r="H440" s="262"/>
      <c r="I440" s="262"/>
      <c r="J440" s="165" t="s">
        <v>202</v>
      </c>
      <c r="K440" s="166">
        <v>1</v>
      </c>
      <c r="L440" s="263">
        <v>0</v>
      </c>
      <c r="M440" s="264"/>
      <c r="N440" s="265">
        <f t="shared" si="85"/>
        <v>0</v>
      </c>
      <c r="O440" s="265"/>
      <c r="P440" s="265"/>
      <c r="Q440" s="265"/>
      <c r="R440" s="38"/>
      <c r="T440" s="168" t="s">
        <v>20</v>
      </c>
      <c r="U440" s="45" t="s">
        <v>44</v>
      </c>
      <c r="V440" s="37"/>
      <c r="W440" s="169">
        <f t="shared" si="86"/>
        <v>0</v>
      </c>
      <c r="X440" s="169">
        <v>0</v>
      </c>
      <c r="Y440" s="169">
        <f t="shared" si="87"/>
        <v>0</v>
      </c>
      <c r="Z440" s="169">
        <v>0</v>
      </c>
      <c r="AA440" s="170">
        <f t="shared" si="88"/>
        <v>0</v>
      </c>
      <c r="AR440" s="20" t="s">
        <v>442</v>
      </c>
      <c r="AT440" s="20" t="s">
        <v>151</v>
      </c>
      <c r="AU440" s="20" t="s">
        <v>129</v>
      </c>
      <c r="AY440" s="20" t="s">
        <v>150</v>
      </c>
      <c r="BE440" s="106">
        <f t="shared" si="89"/>
        <v>0</v>
      </c>
      <c r="BF440" s="106">
        <f t="shared" si="90"/>
        <v>0</v>
      </c>
      <c r="BG440" s="106">
        <f t="shared" si="91"/>
        <v>0</v>
      </c>
      <c r="BH440" s="106">
        <f t="shared" si="92"/>
        <v>0</v>
      </c>
      <c r="BI440" s="106">
        <f t="shared" si="93"/>
        <v>0</v>
      </c>
      <c r="BJ440" s="20" t="s">
        <v>129</v>
      </c>
      <c r="BK440" s="171">
        <f t="shared" si="94"/>
        <v>0</v>
      </c>
      <c r="BL440" s="20" t="s">
        <v>442</v>
      </c>
      <c r="BM440" s="20" t="s">
        <v>1098</v>
      </c>
    </row>
    <row r="441" spans="2:65" s="1" customFormat="1" ht="16.5" customHeight="1">
      <c r="B441" s="36"/>
      <c r="C441" s="172" t="s">
        <v>1099</v>
      </c>
      <c r="D441" s="172" t="s">
        <v>165</v>
      </c>
      <c r="E441" s="173" t="s">
        <v>1100</v>
      </c>
      <c r="F441" s="266" t="s">
        <v>1101</v>
      </c>
      <c r="G441" s="266"/>
      <c r="H441" s="266"/>
      <c r="I441" s="266"/>
      <c r="J441" s="174" t="s">
        <v>202</v>
      </c>
      <c r="K441" s="175">
        <v>1</v>
      </c>
      <c r="L441" s="267">
        <v>0</v>
      </c>
      <c r="M441" s="268"/>
      <c r="N441" s="269">
        <f t="shared" si="85"/>
        <v>0</v>
      </c>
      <c r="O441" s="265"/>
      <c r="P441" s="265"/>
      <c r="Q441" s="265"/>
      <c r="R441" s="38"/>
      <c r="T441" s="168" t="s">
        <v>20</v>
      </c>
      <c r="U441" s="45" t="s">
        <v>44</v>
      </c>
      <c r="V441" s="37"/>
      <c r="W441" s="169">
        <f t="shared" si="86"/>
        <v>0</v>
      </c>
      <c r="X441" s="169">
        <v>8.3000000000000001E-4</v>
      </c>
      <c r="Y441" s="169">
        <f t="shared" si="87"/>
        <v>8.3000000000000001E-4</v>
      </c>
      <c r="Z441" s="169">
        <v>0</v>
      </c>
      <c r="AA441" s="170">
        <f t="shared" si="88"/>
        <v>0</v>
      </c>
      <c r="AR441" s="20" t="s">
        <v>656</v>
      </c>
      <c r="AT441" s="20" t="s">
        <v>165</v>
      </c>
      <c r="AU441" s="20" t="s">
        <v>129</v>
      </c>
      <c r="AY441" s="20" t="s">
        <v>150</v>
      </c>
      <c r="BE441" s="106">
        <f t="shared" si="89"/>
        <v>0</v>
      </c>
      <c r="BF441" s="106">
        <f t="shared" si="90"/>
        <v>0</v>
      </c>
      <c r="BG441" s="106">
        <f t="shared" si="91"/>
        <v>0</v>
      </c>
      <c r="BH441" s="106">
        <f t="shared" si="92"/>
        <v>0</v>
      </c>
      <c r="BI441" s="106">
        <f t="shared" si="93"/>
        <v>0</v>
      </c>
      <c r="BJ441" s="20" t="s">
        <v>129</v>
      </c>
      <c r="BK441" s="171">
        <f t="shared" si="94"/>
        <v>0</v>
      </c>
      <c r="BL441" s="20" t="s">
        <v>656</v>
      </c>
      <c r="BM441" s="20" t="s">
        <v>1102</v>
      </c>
    </row>
    <row r="442" spans="2:65" s="1" customFormat="1" ht="16.5" customHeight="1">
      <c r="B442" s="36"/>
      <c r="C442" s="163" t="s">
        <v>1103</v>
      </c>
      <c r="D442" s="163" t="s">
        <v>151</v>
      </c>
      <c r="E442" s="164" t="s">
        <v>1104</v>
      </c>
      <c r="F442" s="262" t="s">
        <v>1105</v>
      </c>
      <c r="G442" s="262"/>
      <c r="H442" s="262"/>
      <c r="I442" s="262"/>
      <c r="J442" s="165" t="s">
        <v>202</v>
      </c>
      <c r="K442" s="166">
        <v>1</v>
      </c>
      <c r="L442" s="263">
        <v>0</v>
      </c>
      <c r="M442" s="264"/>
      <c r="N442" s="265">
        <f t="shared" si="85"/>
        <v>0</v>
      </c>
      <c r="O442" s="265"/>
      <c r="P442" s="265"/>
      <c r="Q442" s="265"/>
      <c r="R442" s="38"/>
      <c r="T442" s="168" t="s">
        <v>20</v>
      </c>
      <c r="U442" s="45" t="s">
        <v>44</v>
      </c>
      <c r="V442" s="37"/>
      <c r="W442" s="169">
        <f t="shared" si="86"/>
        <v>0</v>
      </c>
      <c r="X442" s="169">
        <v>0</v>
      </c>
      <c r="Y442" s="169">
        <f t="shared" si="87"/>
        <v>0</v>
      </c>
      <c r="Z442" s="169">
        <v>0</v>
      </c>
      <c r="AA442" s="170">
        <f t="shared" si="88"/>
        <v>0</v>
      </c>
      <c r="AR442" s="20" t="s">
        <v>442</v>
      </c>
      <c r="AT442" s="20" t="s">
        <v>151</v>
      </c>
      <c r="AU442" s="20" t="s">
        <v>129</v>
      </c>
      <c r="AY442" s="20" t="s">
        <v>150</v>
      </c>
      <c r="BE442" s="106">
        <f t="shared" si="89"/>
        <v>0</v>
      </c>
      <c r="BF442" s="106">
        <f t="shared" si="90"/>
        <v>0</v>
      </c>
      <c r="BG442" s="106">
        <f t="shared" si="91"/>
        <v>0</v>
      </c>
      <c r="BH442" s="106">
        <f t="shared" si="92"/>
        <v>0</v>
      </c>
      <c r="BI442" s="106">
        <f t="shared" si="93"/>
        <v>0</v>
      </c>
      <c r="BJ442" s="20" t="s">
        <v>129</v>
      </c>
      <c r="BK442" s="171">
        <f t="shared" si="94"/>
        <v>0</v>
      </c>
      <c r="BL442" s="20" t="s">
        <v>442</v>
      </c>
      <c r="BM442" s="20" t="s">
        <v>1106</v>
      </c>
    </row>
    <row r="443" spans="2:65" s="1" customFormat="1" ht="16.5" customHeight="1">
      <c r="B443" s="36"/>
      <c r="C443" s="172" t="s">
        <v>1107</v>
      </c>
      <c r="D443" s="172" t="s">
        <v>165</v>
      </c>
      <c r="E443" s="173" t="s">
        <v>1108</v>
      </c>
      <c r="F443" s="266" t="s">
        <v>1109</v>
      </c>
      <c r="G443" s="266"/>
      <c r="H443" s="266"/>
      <c r="I443" s="266"/>
      <c r="J443" s="174" t="s">
        <v>202</v>
      </c>
      <c r="K443" s="175">
        <v>1</v>
      </c>
      <c r="L443" s="267">
        <v>0</v>
      </c>
      <c r="M443" s="268"/>
      <c r="N443" s="269">
        <f t="shared" si="85"/>
        <v>0</v>
      </c>
      <c r="O443" s="265"/>
      <c r="P443" s="265"/>
      <c r="Q443" s="265"/>
      <c r="R443" s="38"/>
      <c r="T443" s="168" t="s">
        <v>20</v>
      </c>
      <c r="U443" s="45" t="s">
        <v>44</v>
      </c>
      <c r="V443" s="37"/>
      <c r="W443" s="169">
        <f t="shared" si="86"/>
        <v>0</v>
      </c>
      <c r="X443" s="169">
        <v>1.14E-3</v>
      </c>
      <c r="Y443" s="169">
        <f t="shared" si="87"/>
        <v>1.14E-3</v>
      </c>
      <c r="Z443" s="169">
        <v>0</v>
      </c>
      <c r="AA443" s="170">
        <f t="shared" si="88"/>
        <v>0</v>
      </c>
      <c r="AR443" s="20" t="s">
        <v>656</v>
      </c>
      <c r="AT443" s="20" t="s">
        <v>165</v>
      </c>
      <c r="AU443" s="20" t="s">
        <v>129</v>
      </c>
      <c r="AY443" s="20" t="s">
        <v>150</v>
      </c>
      <c r="BE443" s="106">
        <f t="shared" si="89"/>
        <v>0</v>
      </c>
      <c r="BF443" s="106">
        <f t="shared" si="90"/>
        <v>0</v>
      </c>
      <c r="BG443" s="106">
        <f t="shared" si="91"/>
        <v>0</v>
      </c>
      <c r="BH443" s="106">
        <f t="shared" si="92"/>
        <v>0</v>
      </c>
      <c r="BI443" s="106">
        <f t="shared" si="93"/>
        <v>0</v>
      </c>
      <c r="BJ443" s="20" t="s">
        <v>129</v>
      </c>
      <c r="BK443" s="171">
        <f t="shared" si="94"/>
        <v>0</v>
      </c>
      <c r="BL443" s="20" t="s">
        <v>656</v>
      </c>
      <c r="BM443" s="20" t="s">
        <v>1110</v>
      </c>
    </row>
    <row r="444" spans="2:65" s="1" customFormat="1" ht="16.5" customHeight="1">
      <c r="B444" s="36"/>
      <c r="C444" s="172" t="s">
        <v>1111</v>
      </c>
      <c r="D444" s="172" t="s">
        <v>165</v>
      </c>
      <c r="E444" s="173" t="s">
        <v>1112</v>
      </c>
      <c r="F444" s="266" t="s">
        <v>1113</v>
      </c>
      <c r="G444" s="266"/>
      <c r="H444" s="266"/>
      <c r="I444" s="266"/>
      <c r="J444" s="174" t="s">
        <v>202</v>
      </c>
      <c r="K444" s="175">
        <v>1</v>
      </c>
      <c r="L444" s="267">
        <v>0</v>
      </c>
      <c r="M444" s="268"/>
      <c r="N444" s="269">
        <f t="shared" si="85"/>
        <v>0</v>
      </c>
      <c r="O444" s="265"/>
      <c r="P444" s="265"/>
      <c r="Q444" s="265"/>
      <c r="R444" s="38"/>
      <c r="T444" s="168" t="s">
        <v>20</v>
      </c>
      <c r="U444" s="45" t="s">
        <v>44</v>
      </c>
      <c r="V444" s="37"/>
      <c r="W444" s="169">
        <f t="shared" si="86"/>
        <v>0</v>
      </c>
      <c r="X444" s="169">
        <v>6.7000000000000002E-4</v>
      </c>
      <c r="Y444" s="169">
        <f t="shared" si="87"/>
        <v>6.7000000000000002E-4</v>
      </c>
      <c r="Z444" s="169">
        <v>0</v>
      </c>
      <c r="AA444" s="170">
        <f t="shared" si="88"/>
        <v>0</v>
      </c>
      <c r="AR444" s="20" t="s">
        <v>656</v>
      </c>
      <c r="AT444" s="20" t="s">
        <v>165</v>
      </c>
      <c r="AU444" s="20" t="s">
        <v>129</v>
      </c>
      <c r="AY444" s="20" t="s">
        <v>150</v>
      </c>
      <c r="BE444" s="106">
        <f t="shared" si="89"/>
        <v>0</v>
      </c>
      <c r="BF444" s="106">
        <f t="shared" si="90"/>
        <v>0</v>
      </c>
      <c r="BG444" s="106">
        <f t="shared" si="91"/>
        <v>0</v>
      </c>
      <c r="BH444" s="106">
        <f t="shared" si="92"/>
        <v>0</v>
      </c>
      <c r="BI444" s="106">
        <f t="shared" si="93"/>
        <v>0</v>
      </c>
      <c r="BJ444" s="20" t="s">
        <v>129</v>
      </c>
      <c r="BK444" s="171">
        <f t="shared" si="94"/>
        <v>0</v>
      </c>
      <c r="BL444" s="20" t="s">
        <v>656</v>
      </c>
      <c r="BM444" s="20" t="s">
        <v>1114</v>
      </c>
    </row>
    <row r="445" spans="2:65" s="1" customFormat="1" ht="180" customHeight="1">
      <c r="B445" s="36"/>
      <c r="C445" s="37"/>
      <c r="D445" s="37"/>
      <c r="E445" s="37"/>
      <c r="F445" s="276" t="s">
        <v>1115</v>
      </c>
      <c r="G445" s="277"/>
      <c r="H445" s="277"/>
      <c r="I445" s="277"/>
      <c r="J445" s="37"/>
      <c r="K445" s="37"/>
      <c r="L445" s="37"/>
      <c r="M445" s="37"/>
      <c r="N445" s="37"/>
      <c r="O445" s="37"/>
      <c r="P445" s="37"/>
      <c r="Q445" s="37"/>
      <c r="R445" s="38"/>
      <c r="T445" s="139"/>
      <c r="U445" s="37"/>
      <c r="V445" s="37"/>
      <c r="W445" s="37"/>
      <c r="X445" s="37"/>
      <c r="Y445" s="37"/>
      <c r="Z445" s="37"/>
      <c r="AA445" s="79"/>
      <c r="AT445" s="20" t="s">
        <v>490</v>
      </c>
      <c r="AU445" s="20" t="s">
        <v>129</v>
      </c>
    </row>
    <row r="446" spans="2:65" s="1" customFormat="1" ht="16.5" customHeight="1">
      <c r="B446" s="36"/>
      <c r="C446" s="172" t="s">
        <v>1116</v>
      </c>
      <c r="D446" s="172" t="s">
        <v>165</v>
      </c>
      <c r="E446" s="173" t="s">
        <v>1117</v>
      </c>
      <c r="F446" s="266" t="s">
        <v>1118</v>
      </c>
      <c r="G446" s="266"/>
      <c r="H446" s="266"/>
      <c r="I446" s="266"/>
      <c r="J446" s="174" t="s">
        <v>202</v>
      </c>
      <c r="K446" s="175">
        <v>1</v>
      </c>
      <c r="L446" s="267">
        <v>0</v>
      </c>
      <c r="M446" s="268"/>
      <c r="N446" s="269">
        <f>ROUND(L446*K446,3)</f>
        <v>0</v>
      </c>
      <c r="O446" s="265"/>
      <c r="P446" s="265"/>
      <c r="Q446" s="265"/>
      <c r="R446" s="38"/>
      <c r="T446" s="168" t="s">
        <v>20</v>
      </c>
      <c r="U446" s="45" t="s">
        <v>44</v>
      </c>
      <c r="V446" s="37"/>
      <c r="W446" s="169">
        <f>V446*K446</f>
        <v>0</v>
      </c>
      <c r="X446" s="169">
        <v>6.7000000000000002E-4</v>
      </c>
      <c r="Y446" s="169">
        <f>X446*K446</f>
        <v>6.7000000000000002E-4</v>
      </c>
      <c r="Z446" s="169">
        <v>0</v>
      </c>
      <c r="AA446" s="170">
        <f>Z446*K446</f>
        <v>0</v>
      </c>
      <c r="AR446" s="20" t="s">
        <v>656</v>
      </c>
      <c r="AT446" s="20" t="s">
        <v>165</v>
      </c>
      <c r="AU446" s="20" t="s">
        <v>129</v>
      </c>
      <c r="AY446" s="20" t="s">
        <v>150</v>
      </c>
      <c r="BE446" s="106">
        <f>IF(U446="základná",N446,0)</f>
        <v>0</v>
      </c>
      <c r="BF446" s="106">
        <f>IF(U446="znížená",N446,0)</f>
        <v>0</v>
      </c>
      <c r="BG446" s="106">
        <f>IF(U446="zákl. prenesená",N446,0)</f>
        <v>0</v>
      </c>
      <c r="BH446" s="106">
        <f>IF(U446="zníž. prenesená",N446,0)</f>
        <v>0</v>
      </c>
      <c r="BI446" s="106">
        <f>IF(U446="nulová",N446,0)</f>
        <v>0</v>
      </c>
      <c r="BJ446" s="20" t="s">
        <v>129</v>
      </c>
      <c r="BK446" s="171">
        <f>ROUND(L446*K446,3)</f>
        <v>0</v>
      </c>
      <c r="BL446" s="20" t="s">
        <v>656</v>
      </c>
      <c r="BM446" s="20" t="s">
        <v>1119</v>
      </c>
    </row>
    <row r="447" spans="2:65" s="1" customFormat="1" ht="180" customHeight="1">
      <c r="B447" s="36"/>
      <c r="C447" s="37"/>
      <c r="D447" s="37"/>
      <c r="E447" s="37"/>
      <c r="F447" s="276" t="s">
        <v>1115</v>
      </c>
      <c r="G447" s="277"/>
      <c r="H447" s="277"/>
      <c r="I447" s="277"/>
      <c r="J447" s="37"/>
      <c r="K447" s="37"/>
      <c r="L447" s="37"/>
      <c r="M447" s="37"/>
      <c r="N447" s="37"/>
      <c r="O447" s="37"/>
      <c r="P447" s="37"/>
      <c r="Q447" s="37"/>
      <c r="R447" s="38"/>
      <c r="T447" s="139"/>
      <c r="U447" s="37"/>
      <c r="V447" s="37"/>
      <c r="W447" s="37"/>
      <c r="X447" s="37"/>
      <c r="Y447" s="37"/>
      <c r="Z447" s="37"/>
      <c r="AA447" s="79"/>
      <c r="AT447" s="20" t="s">
        <v>490</v>
      </c>
      <c r="AU447" s="20" t="s">
        <v>129</v>
      </c>
    </row>
    <row r="448" spans="2:65" s="1" customFormat="1" ht="38.25" customHeight="1">
      <c r="B448" s="36"/>
      <c r="C448" s="163" t="s">
        <v>1120</v>
      </c>
      <c r="D448" s="163" t="s">
        <v>151</v>
      </c>
      <c r="E448" s="164" t="s">
        <v>1121</v>
      </c>
      <c r="F448" s="262" t="s">
        <v>1122</v>
      </c>
      <c r="G448" s="262"/>
      <c r="H448" s="262"/>
      <c r="I448" s="262"/>
      <c r="J448" s="165" t="s">
        <v>202</v>
      </c>
      <c r="K448" s="166">
        <v>1</v>
      </c>
      <c r="L448" s="263">
        <v>0</v>
      </c>
      <c r="M448" s="264"/>
      <c r="N448" s="265">
        <f>ROUND(L448*K448,3)</f>
        <v>0</v>
      </c>
      <c r="O448" s="265"/>
      <c r="P448" s="265"/>
      <c r="Q448" s="265"/>
      <c r="R448" s="38"/>
      <c r="T448" s="168" t="s">
        <v>20</v>
      </c>
      <c r="U448" s="45" t="s">
        <v>44</v>
      </c>
      <c r="V448" s="37"/>
      <c r="W448" s="169">
        <f>V448*K448</f>
        <v>0</v>
      </c>
      <c r="X448" s="169">
        <v>0</v>
      </c>
      <c r="Y448" s="169">
        <f>X448*K448</f>
        <v>0</v>
      </c>
      <c r="Z448" s="169">
        <v>0</v>
      </c>
      <c r="AA448" s="170">
        <f>Z448*K448</f>
        <v>0</v>
      </c>
      <c r="AR448" s="20" t="s">
        <v>442</v>
      </c>
      <c r="AT448" s="20" t="s">
        <v>151</v>
      </c>
      <c r="AU448" s="20" t="s">
        <v>129</v>
      </c>
      <c r="AY448" s="20" t="s">
        <v>150</v>
      </c>
      <c r="BE448" s="106">
        <f>IF(U448="základná",N448,0)</f>
        <v>0</v>
      </c>
      <c r="BF448" s="106">
        <f>IF(U448="znížená",N448,0)</f>
        <v>0</v>
      </c>
      <c r="BG448" s="106">
        <f>IF(U448="zákl. prenesená",N448,0)</f>
        <v>0</v>
      </c>
      <c r="BH448" s="106">
        <f>IF(U448="zníž. prenesená",N448,0)</f>
        <v>0</v>
      </c>
      <c r="BI448" s="106">
        <f>IF(U448="nulová",N448,0)</f>
        <v>0</v>
      </c>
      <c r="BJ448" s="20" t="s">
        <v>129</v>
      </c>
      <c r="BK448" s="171">
        <f>ROUND(L448*K448,3)</f>
        <v>0</v>
      </c>
      <c r="BL448" s="20" t="s">
        <v>442</v>
      </c>
      <c r="BM448" s="20" t="s">
        <v>1123</v>
      </c>
    </row>
    <row r="449" spans="2:65" s="9" customFormat="1" ht="29.85" customHeight="1">
      <c r="B449" s="152"/>
      <c r="C449" s="153"/>
      <c r="D449" s="162" t="s">
        <v>124</v>
      </c>
      <c r="E449" s="162"/>
      <c r="F449" s="162"/>
      <c r="G449" s="162"/>
      <c r="H449" s="162"/>
      <c r="I449" s="162"/>
      <c r="J449" s="162"/>
      <c r="K449" s="162"/>
      <c r="L449" s="162"/>
      <c r="M449" s="162"/>
      <c r="N449" s="284">
        <f>BK449</f>
        <v>0</v>
      </c>
      <c r="O449" s="285"/>
      <c r="P449" s="285"/>
      <c r="Q449" s="285"/>
      <c r="R449" s="155"/>
      <c r="T449" s="156"/>
      <c r="U449" s="153"/>
      <c r="V449" s="153"/>
      <c r="W449" s="157">
        <f>SUM(W450:W459)</f>
        <v>0</v>
      </c>
      <c r="X449" s="153"/>
      <c r="Y449" s="157">
        <f>SUM(Y450:Y459)</f>
        <v>3.1552500000000001</v>
      </c>
      <c r="Z449" s="153"/>
      <c r="AA449" s="158">
        <f>SUM(AA450:AA459)</f>
        <v>0</v>
      </c>
      <c r="AR449" s="159" t="s">
        <v>160</v>
      </c>
      <c r="AT449" s="160" t="s">
        <v>76</v>
      </c>
      <c r="AU449" s="160" t="s">
        <v>82</v>
      </c>
      <c r="AY449" s="159" t="s">
        <v>150</v>
      </c>
      <c r="BK449" s="161">
        <f>SUM(BK450:BK459)</f>
        <v>0</v>
      </c>
    </row>
    <row r="450" spans="2:65" s="1" customFormat="1" ht="25.5" customHeight="1">
      <c r="B450" s="36"/>
      <c r="C450" s="163" t="s">
        <v>1124</v>
      </c>
      <c r="D450" s="163" t="s">
        <v>151</v>
      </c>
      <c r="E450" s="164" t="s">
        <v>1125</v>
      </c>
      <c r="F450" s="262" t="s">
        <v>1126</v>
      </c>
      <c r="G450" s="262"/>
      <c r="H450" s="262"/>
      <c r="I450" s="262"/>
      <c r="J450" s="165" t="s">
        <v>218</v>
      </c>
      <c r="K450" s="166">
        <v>40</v>
      </c>
      <c r="L450" s="263">
        <v>0</v>
      </c>
      <c r="M450" s="264"/>
      <c r="N450" s="265">
        <f>ROUND(L450*K450,3)</f>
        <v>0</v>
      </c>
      <c r="O450" s="265"/>
      <c r="P450" s="265"/>
      <c r="Q450" s="265"/>
      <c r="R450" s="38"/>
      <c r="T450" s="168" t="s">
        <v>20</v>
      </c>
      <c r="U450" s="45" t="s">
        <v>44</v>
      </c>
      <c r="V450" s="37"/>
      <c r="W450" s="169">
        <f>V450*K450</f>
        <v>0</v>
      </c>
      <c r="X450" s="169">
        <v>0</v>
      </c>
      <c r="Y450" s="169">
        <f>X450*K450</f>
        <v>0</v>
      </c>
      <c r="Z450" s="169">
        <v>0</v>
      </c>
      <c r="AA450" s="170">
        <f>Z450*K450</f>
        <v>0</v>
      </c>
      <c r="AR450" s="20" t="s">
        <v>442</v>
      </c>
      <c r="AT450" s="20" t="s">
        <v>151</v>
      </c>
      <c r="AU450" s="20" t="s">
        <v>129</v>
      </c>
      <c r="AY450" s="20" t="s">
        <v>150</v>
      </c>
      <c r="BE450" s="106">
        <f>IF(U450="základná",N450,0)</f>
        <v>0</v>
      </c>
      <c r="BF450" s="106">
        <f>IF(U450="znížená",N450,0)</f>
        <v>0</v>
      </c>
      <c r="BG450" s="106">
        <f>IF(U450="zákl. prenesená",N450,0)</f>
        <v>0</v>
      </c>
      <c r="BH450" s="106">
        <f>IF(U450="zníž. prenesená",N450,0)</f>
        <v>0</v>
      </c>
      <c r="BI450" s="106">
        <f>IF(U450="nulová",N450,0)</f>
        <v>0</v>
      </c>
      <c r="BJ450" s="20" t="s">
        <v>129</v>
      </c>
      <c r="BK450" s="171">
        <f>ROUND(L450*K450,3)</f>
        <v>0</v>
      </c>
      <c r="BL450" s="20" t="s">
        <v>442</v>
      </c>
      <c r="BM450" s="20" t="s">
        <v>1127</v>
      </c>
    </row>
    <row r="451" spans="2:65" s="10" customFormat="1" ht="16.5" customHeight="1">
      <c r="B451" s="176"/>
      <c r="C451" s="177"/>
      <c r="D451" s="177"/>
      <c r="E451" s="178" t="s">
        <v>20</v>
      </c>
      <c r="F451" s="270" t="s">
        <v>1128</v>
      </c>
      <c r="G451" s="271"/>
      <c r="H451" s="271"/>
      <c r="I451" s="271"/>
      <c r="J451" s="177"/>
      <c r="K451" s="179">
        <v>25</v>
      </c>
      <c r="L451" s="177"/>
      <c r="M451" s="177"/>
      <c r="N451" s="177"/>
      <c r="O451" s="177"/>
      <c r="P451" s="177"/>
      <c r="Q451" s="177"/>
      <c r="R451" s="180"/>
      <c r="T451" s="181"/>
      <c r="U451" s="177"/>
      <c r="V451" s="177"/>
      <c r="W451" s="177"/>
      <c r="X451" s="177"/>
      <c r="Y451" s="177"/>
      <c r="Z451" s="177"/>
      <c r="AA451" s="182"/>
      <c r="AT451" s="183" t="s">
        <v>209</v>
      </c>
      <c r="AU451" s="183" t="s">
        <v>129</v>
      </c>
      <c r="AV451" s="10" t="s">
        <v>129</v>
      </c>
      <c r="AW451" s="10" t="s">
        <v>33</v>
      </c>
      <c r="AX451" s="10" t="s">
        <v>77</v>
      </c>
      <c r="AY451" s="183" t="s">
        <v>150</v>
      </c>
    </row>
    <row r="452" spans="2:65" s="10" customFormat="1" ht="16.5" customHeight="1">
      <c r="B452" s="176"/>
      <c r="C452" s="177"/>
      <c r="D452" s="177"/>
      <c r="E452" s="178" t="s">
        <v>20</v>
      </c>
      <c r="F452" s="272" t="s">
        <v>1129</v>
      </c>
      <c r="G452" s="273"/>
      <c r="H452" s="273"/>
      <c r="I452" s="273"/>
      <c r="J452" s="177"/>
      <c r="K452" s="179">
        <v>15</v>
      </c>
      <c r="L452" s="177"/>
      <c r="M452" s="177"/>
      <c r="N452" s="177"/>
      <c r="O452" s="177"/>
      <c r="P452" s="177"/>
      <c r="Q452" s="177"/>
      <c r="R452" s="180"/>
      <c r="T452" s="181"/>
      <c r="U452" s="177"/>
      <c r="V452" s="177"/>
      <c r="W452" s="177"/>
      <c r="X452" s="177"/>
      <c r="Y452" s="177"/>
      <c r="Z452" s="177"/>
      <c r="AA452" s="182"/>
      <c r="AT452" s="183" t="s">
        <v>209</v>
      </c>
      <c r="AU452" s="183" t="s">
        <v>129</v>
      </c>
      <c r="AV452" s="10" t="s">
        <v>129</v>
      </c>
      <c r="AW452" s="10" t="s">
        <v>33</v>
      </c>
      <c r="AX452" s="10" t="s">
        <v>77</v>
      </c>
      <c r="AY452" s="183" t="s">
        <v>150</v>
      </c>
    </row>
    <row r="453" spans="2:65" s="11" customFormat="1" ht="16.5" customHeight="1">
      <c r="B453" s="184"/>
      <c r="C453" s="185"/>
      <c r="D453" s="185"/>
      <c r="E453" s="186" t="s">
        <v>20</v>
      </c>
      <c r="F453" s="274" t="s">
        <v>222</v>
      </c>
      <c r="G453" s="275"/>
      <c r="H453" s="275"/>
      <c r="I453" s="275"/>
      <c r="J453" s="185"/>
      <c r="K453" s="187">
        <v>40</v>
      </c>
      <c r="L453" s="185"/>
      <c r="M453" s="185"/>
      <c r="N453" s="185"/>
      <c r="O453" s="185"/>
      <c r="P453" s="185"/>
      <c r="Q453" s="185"/>
      <c r="R453" s="188"/>
      <c r="T453" s="189"/>
      <c r="U453" s="185"/>
      <c r="V453" s="185"/>
      <c r="W453" s="185"/>
      <c r="X453" s="185"/>
      <c r="Y453" s="185"/>
      <c r="Z453" s="185"/>
      <c r="AA453" s="190"/>
      <c r="AT453" s="191" t="s">
        <v>209</v>
      </c>
      <c r="AU453" s="191" t="s">
        <v>129</v>
      </c>
      <c r="AV453" s="11" t="s">
        <v>155</v>
      </c>
      <c r="AW453" s="11" t="s">
        <v>33</v>
      </c>
      <c r="AX453" s="11" t="s">
        <v>82</v>
      </c>
      <c r="AY453" s="191" t="s">
        <v>150</v>
      </c>
    </row>
    <row r="454" spans="2:65" s="1" customFormat="1" ht="38.25" customHeight="1">
      <c r="B454" s="36"/>
      <c r="C454" s="163" t="s">
        <v>1130</v>
      </c>
      <c r="D454" s="163" t="s">
        <v>151</v>
      </c>
      <c r="E454" s="164" t="s">
        <v>1131</v>
      </c>
      <c r="F454" s="262" t="s">
        <v>1132</v>
      </c>
      <c r="G454" s="262"/>
      <c r="H454" s="262"/>
      <c r="I454" s="262"/>
      <c r="J454" s="165" t="s">
        <v>218</v>
      </c>
      <c r="K454" s="166">
        <v>25</v>
      </c>
      <c r="L454" s="263">
        <v>0</v>
      </c>
      <c r="M454" s="264"/>
      <c r="N454" s="265">
        <f>ROUND(L454*K454,3)</f>
        <v>0</v>
      </c>
      <c r="O454" s="265"/>
      <c r="P454" s="265"/>
      <c r="Q454" s="265"/>
      <c r="R454" s="38"/>
      <c r="T454" s="168" t="s">
        <v>20</v>
      </c>
      <c r="U454" s="45" t="s">
        <v>44</v>
      </c>
      <c r="V454" s="37"/>
      <c r="W454" s="169">
        <f>V454*K454</f>
        <v>0</v>
      </c>
      <c r="X454" s="169">
        <v>0</v>
      </c>
      <c r="Y454" s="169">
        <f>X454*K454</f>
        <v>0</v>
      </c>
      <c r="Z454" s="169">
        <v>0</v>
      </c>
      <c r="AA454" s="170">
        <f>Z454*K454</f>
        <v>0</v>
      </c>
      <c r="AR454" s="20" t="s">
        <v>442</v>
      </c>
      <c r="AT454" s="20" t="s">
        <v>151</v>
      </c>
      <c r="AU454" s="20" t="s">
        <v>129</v>
      </c>
      <c r="AY454" s="20" t="s">
        <v>150</v>
      </c>
      <c r="BE454" s="106">
        <f>IF(U454="základná",N454,0)</f>
        <v>0</v>
      </c>
      <c r="BF454" s="106">
        <f>IF(U454="znížená",N454,0)</f>
        <v>0</v>
      </c>
      <c r="BG454" s="106">
        <f>IF(U454="zákl. prenesená",N454,0)</f>
        <v>0</v>
      </c>
      <c r="BH454" s="106">
        <f>IF(U454="zníž. prenesená",N454,0)</f>
        <v>0</v>
      </c>
      <c r="BI454" s="106">
        <f>IF(U454="nulová",N454,0)</f>
        <v>0</v>
      </c>
      <c r="BJ454" s="20" t="s">
        <v>129</v>
      </c>
      <c r="BK454" s="171">
        <f>ROUND(L454*K454,3)</f>
        <v>0</v>
      </c>
      <c r="BL454" s="20" t="s">
        <v>442</v>
      </c>
      <c r="BM454" s="20" t="s">
        <v>1133</v>
      </c>
    </row>
    <row r="455" spans="2:65" s="1" customFormat="1" ht="16.5" customHeight="1">
      <c r="B455" s="36"/>
      <c r="C455" s="172" t="s">
        <v>1134</v>
      </c>
      <c r="D455" s="172" t="s">
        <v>165</v>
      </c>
      <c r="E455" s="173" t="s">
        <v>1135</v>
      </c>
      <c r="F455" s="266" t="s">
        <v>1136</v>
      </c>
      <c r="G455" s="266"/>
      <c r="H455" s="266"/>
      <c r="I455" s="266"/>
      <c r="J455" s="174" t="s">
        <v>350</v>
      </c>
      <c r="K455" s="175">
        <v>3.15</v>
      </c>
      <c r="L455" s="267">
        <v>0</v>
      </c>
      <c r="M455" s="268"/>
      <c r="N455" s="269">
        <f>ROUND(L455*K455,3)</f>
        <v>0</v>
      </c>
      <c r="O455" s="265"/>
      <c r="P455" s="265"/>
      <c r="Q455" s="265"/>
      <c r="R455" s="38"/>
      <c r="T455" s="168" t="s">
        <v>20</v>
      </c>
      <c r="U455" s="45" t="s">
        <v>44</v>
      </c>
      <c r="V455" s="37"/>
      <c r="W455" s="169">
        <f>V455*K455</f>
        <v>0</v>
      </c>
      <c r="X455" s="169">
        <v>1</v>
      </c>
      <c r="Y455" s="169">
        <f>X455*K455</f>
        <v>3.15</v>
      </c>
      <c r="Z455" s="169">
        <v>0</v>
      </c>
      <c r="AA455" s="170">
        <f>Z455*K455</f>
        <v>0</v>
      </c>
      <c r="AR455" s="20" t="s">
        <v>656</v>
      </c>
      <c r="AT455" s="20" t="s">
        <v>165</v>
      </c>
      <c r="AU455" s="20" t="s">
        <v>129</v>
      </c>
      <c r="AY455" s="20" t="s">
        <v>150</v>
      </c>
      <c r="BE455" s="106">
        <f>IF(U455="základná",N455,0)</f>
        <v>0</v>
      </c>
      <c r="BF455" s="106">
        <f>IF(U455="znížená",N455,0)</f>
        <v>0</v>
      </c>
      <c r="BG455" s="106">
        <f>IF(U455="zákl. prenesená",N455,0)</f>
        <v>0</v>
      </c>
      <c r="BH455" s="106">
        <f>IF(U455="zníž. prenesená",N455,0)</f>
        <v>0</v>
      </c>
      <c r="BI455" s="106">
        <f>IF(U455="nulová",N455,0)</f>
        <v>0</v>
      </c>
      <c r="BJ455" s="20" t="s">
        <v>129</v>
      </c>
      <c r="BK455" s="171">
        <f>ROUND(L455*K455,3)</f>
        <v>0</v>
      </c>
      <c r="BL455" s="20" t="s">
        <v>656</v>
      </c>
      <c r="BM455" s="20" t="s">
        <v>1137</v>
      </c>
    </row>
    <row r="456" spans="2:65" s="10" customFormat="1" ht="16.5" customHeight="1">
      <c r="B456" s="176"/>
      <c r="C456" s="177"/>
      <c r="D456" s="177"/>
      <c r="E456" s="178" t="s">
        <v>20</v>
      </c>
      <c r="F456" s="270" t="s">
        <v>1138</v>
      </c>
      <c r="G456" s="271"/>
      <c r="H456" s="271"/>
      <c r="I456" s="271"/>
      <c r="J456" s="177"/>
      <c r="K456" s="179">
        <v>1.75</v>
      </c>
      <c r="L456" s="177"/>
      <c r="M456" s="177"/>
      <c r="N456" s="177"/>
      <c r="O456" s="177"/>
      <c r="P456" s="177"/>
      <c r="Q456" s="177"/>
      <c r="R456" s="180"/>
      <c r="T456" s="181"/>
      <c r="U456" s="177"/>
      <c r="V456" s="177"/>
      <c r="W456" s="177"/>
      <c r="X456" s="177"/>
      <c r="Y456" s="177"/>
      <c r="Z456" s="177"/>
      <c r="AA456" s="182"/>
      <c r="AT456" s="183" t="s">
        <v>209</v>
      </c>
      <c r="AU456" s="183" t="s">
        <v>129</v>
      </c>
      <c r="AV456" s="10" t="s">
        <v>129</v>
      </c>
      <c r="AW456" s="10" t="s">
        <v>33</v>
      </c>
      <c r="AX456" s="10" t="s">
        <v>82</v>
      </c>
      <c r="AY456" s="183" t="s">
        <v>150</v>
      </c>
    </row>
    <row r="457" spans="2:65" s="1" customFormat="1" ht="25.5" customHeight="1">
      <c r="B457" s="36"/>
      <c r="C457" s="163" t="s">
        <v>1139</v>
      </c>
      <c r="D457" s="163" t="s">
        <v>151</v>
      </c>
      <c r="E457" s="164" t="s">
        <v>1140</v>
      </c>
      <c r="F457" s="262" t="s">
        <v>1141</v>
      </c>
      <c r="G457" s="262"/>
      <c r="H457" s="262"/>
      <c r="I457" s="262"/>
      <c r="J457" s="165" t="s">
        <v>218</v>
      </c>
      <c r="K457" s="166">
        <v>25</v>
      </c>
      <c r="L457" s="263">
        <v>0</v>
      </c>
      <c r="M457" s="264"/>
      <c r="N457" s="265">
        <f>ROUND(L457*K457,3)</f>
        <v>0</v>
      </c>
      <c r="O457" s="265"/>
      <c r="P457" s="265"/>
      <c r="Q457" s="265"/>
      <c r="R457" s="38"/>
      <c r="T457" s="168" t="s">
        <v>20</v>
      </c>
      <c r="U457" s="45" t="s">
        <v>44</v>
      </c>
      <c r="V457" s="37"/>
      <c r="W457" s="169">
        <f>V457*K457</f>
        <v>0</v>
      </c>
      <c r="X457" s="169">
        <v>0</v>
      </c>
      <c r="Y457" s="169">
        <f>X457*K457</f>
        <v>0</v>
      </c>
      <c r="Z457" s="169">
        <v>0</v>
      </c>
      <c r="AA457" s="170">
        <f>Z457*K457</f>
        <v>0</v>
      </c>
      <c r="AR457" s="20" t="s">
        <v>442</v>
      </c>
      <c r="AT457" s="20" t="s">
        <v>151</v>
      </c>
      <c r="AU457" s="20" t="s">
        <v>129</v>
      </c>
      <c r="AY457" s="20" t="s">
        <v>150</v>
      </c>
      <c r="BE457" s="106">
        <f>IF(U457="základná",N457,0)</f>
        <v>0</v>
      </c>
      <c r="BF457" s="106">
        <f>IF(U457="znížená",N457,0)</f>
        <v>0</v>
      </c>
      <c r="BG457" s="106">
        <f>IF(U457="zákl. prenesená",N457,0)</f>
        <v>0</v>
      </c>
      <c r="BH457" s="106">
        <f>IF(U457="zníž. prenesená",N457,0)</f>
        <v>0</v>
      </c>
      <c r="BI457" s="106">
        <f>IF(U457="nulová",N457,0)</f>
        <v>0</v>
      </c>
      <c r="BJ457" s="20" t="s">
        <v>129</v>
      </c>
      <c r="BK457" s="171">
        <f>ROUND(L457*K457,3)</f>
        <v>0</v>
      </c>
      <c r="BL457" s="20" t="s">
        <v>442</v>
      </c>
      <c r="BM457" s="20" t="s">
        <v>1142</v>
      </c>
    </row>
    <row r="458" spans="2:65" s="1" customFormat="1" ht="16.5" customHeight="1">
      <c r="B458" s="36"/>
      <c r="C458" s="172" t="s">
        <v>1143</v>
      </c>
      <c r="D458" s="172" t="s">
        <v>165</v>
      </c>
      <c r="E458" s="173" t="s">
        <v>1144</v>
      </c>
      <c r="F458" s="266" t="s">
        <v>1145</v>
      </c>
      <c r="G458" s="266"/>
      <c r="H458" s="266"/>
      <c r="I458" s="266"/>
      <c r="J458" s="174" t="s">
        <v>218</v>
      </c>
      <c r="K458" s="175">
        <v>25</v>
      </c>
      <c r="L458" s="267">
        <v>0</v>
      </c>
      <c r="M458" s="268"/>
      <c r="N458" s="269">
        <f>ROUND(L458*K458,3)</f>
        <v>0</v>
      </c>
      <c r="O458" s="265"/>
      <c r="P458" s="265"/>
      <c r="Q458" s="265"/>
      <c r="R458" s="38"/>
      <c r="T458" s="168" t="s">
        <v>20</v>
      </c>
      <c r="U458" s="45" t="s">
        <v>44</v>
      </c>
      <c r="V458" s="37"/>
      <c r="W458" s="169">
        <f>V458*K458</f>
        <v>0</v>
      </c>
      <c r="X458" s="169">
        <v>2.1000000000000001E-4</v>
      </c>
      <c r="Y458" s="169">
        <f>X458*K458</f>
        <v>5.2500000000000003E-3</v>
      </c>
      <c r="Z458" s="169">
        <v>0</v>
      </c>
      <c r="AA458" s="170">
        <f>Z458*K458</f>
        <v>0</v>
      </c>
      <c r="AR458" s="20" t="s">
        <v>656</v>
      </c>
      <c r="AT458" s="20" t="s">
        <v>165</v>
      </c>
      <c r="AU458" s="20" t="s">
        <v>129</v>
      </c>
      <c r="AY458" s="20" t="s">
        <v>150</v>
      </c>
      <c r="BE458" s="106">
        <f>IF(U458="základná",N458,0)</f>
        <v>0</v>
      </c>
      <c r="BF458" s="106">
        <f>IF(U458="znížená",N458,0)</f>
        <v>0</v>
      </c>
      <c r="BG458" s="106">
        <f>IF(U458="zákl. prenesená",N458,0)</f>
        <v>0</v>
      </c>
      <c r="BH458" s="106">
        <f>IF(U458="zníž. prenesená",N458,0)</f>
        <v>0</v>
      </c>
      <c r="BI458" s="106">
        <f>IF(U458="nulová",N458,0)</f>
        <v>0</v>
      </c>
      <c r="BJ458" s="20" t="s">
        <v>129</v>
      </c>
      <c r="BK458" s="171">
        <f>ROUND(L458*K458,3)</f>
        <v>0</v>
      </c>
      <c r="BL458" s="20" t="s">
        <v>656</v>
      </c>
      <c r="BM458" s="20" t="s">
        <v>1146</v>
      </c>
    </row>
    <row r="459" spans="2:65" s="1" customFormat="1" ht="38.25" customHeight="1">
      <c r="B459" s="36"/>
      <c r="C459" s="163" t="s">
        <v>1147</v>
      </c>
      <c r="D459" s="163" t="s">
        <v>151</v>
      </c>
      <c r="E459" s="164" t="s">
        <v>1148</v>
      </c>
      <c r="F459" s="262" t="s">
        <v>1149</v>
      </c>
      <c r="G459" s="262"/>
      <c r="H459" s="262"/>
      <c r="I459" s="262"/>
      <c r="J459" s="165" t="s">
        <v>218</v>
      </c>
      <c r="K459" s="166">
        <v>40</v>
      </c>
      <c r="L459" s="263">
        <v>0</v>
      </c>
      <c r="M459" s="264"/>
      <c r="N459" s="265">
        <f>ROUND(L459*K459,3)</f>
        <v>0</v>
      </c>
      <c r="O459" s="265"/>
      <c r="P459" s="265"/>
      <c r="Q459" s="265"/>
      <c r="R459" s="38"/>
      <c r="T459" s="168" t="s">
        <v>20</v>
      </c>
      <c r="U459" s="45" t="s">
        <v>44</v>
      </c>
      <c r="V459" s="37"/>
      <c r="W459" s="169">
        <f>V459*K459</f>
        <v>0</v>
      </c>
      <c r="X459" s="169">
        <v>0</v>
      </c>
      <c r="Y459" s="169">
        <f>X459*K459</f>
        <v>0</v>
      </c>
      <c r="Z459" s="169">
        <v>0</v>
      </c>
      <c r="AA459" s="170">
        <f>Z459*K459</f>
        <v>0</v>
      </c>
      <c r="AR459" s="20" t="s">
        <v>442</v>
      </c>
      <c r="AT459" s="20" t="s">
        <v>151</v>
      </c>
      <c r="AU459" s="20" t="s">
        <v>129</v>
      </c>
      <c r="AY459" s="20" t="s">
        <v>150</v>
      </c>
      <c r="BE459" s="106">
        <f>IF(U459="základná",N459,0)</f>
        <v>0</v>
      </c>
      <c r="BF459" s="106">
        <f>IF(U459="znížená",N459,0)</f>
        <v>0</v>
      </c>
      <c r="BG459" s="106">
        <f>IF(U459="zákl. prenesená",N459,0)</f>
        <v>0</v>
      </c>
      <c r="BH459" s="106">
        <f>IF(U459="zníž. prenesená",N459,0)</f>
        <v>0</v>
      </c>
      <c r="BI459" s="106">
        <f>IF(U459="nulová",N459,0)</f>
        <v>0</v>
      </c>
      <c r="BJ459" s="20" t="s">
        <v>129</v>
      </c>
      <c r="BK459" s="171">
        <f>ROUND(L459*K459,3)</f>
        <v>0</v>
      </c>
      <c r="BL459" s="20" t="s">
        <v>442</v>
      </c>
      <c r="BM459" s="20" t="s">
        <v>1150</v>
      </c>
    </row>
    <row r="460" spans="2:65" s="1" customFormat="1" ht="49.9" customHeight="1">
      <c r="B460" s="36"/>
      <c r="C460" s="37"/>
      <c r="D460" s="154" t="s">
        <v>1151</v>
      </c>
      <c r="E460" s="37"/>
      <c r="F460" s="37"/>
      <c r="G460" s="37"/>
      <c r="H460" s="37"/>
      <c r="I460" s="37"/>
      <c r="J460" s="37"/>
      <c r="K460" s="37"/>
      <c r="L460" s="37"/>
      <c r="M460" s="37"/>
      <c r="N460" s="288">
        <f t="shared" ref="N460:N465" si="95">BK460</f>
        <v>0</v>
      </c>
      <c r="O460" s="289"/>
      <c r="P460" s="289"/>
      <c r="Q460" s="289"/>
      <c r="R460" s="38"/>
      <c r="T460" s="139"/>
      <c r="U460" s="37"/>
      <c r="V460" s="37"/>
      <c r="W460" s="37"/>
      <c r="X460" s="37"/>
      <c r="Y460" s="37"/>
      <c r="Z460" s="37"/>
      <c r="AA460" s="79"/>
      <c r="AT460" s="20" t="s">
        <v>76</v>
      </c>
      <c r="AU460" s="20" t="s">
        <v>77</v>
      </c>
      <c r="AY460" s="20" t="s">
        <v>1152</v>
      </c>
      <c r="BK460" s="171">
        <f>SUM(BK461:BK465)</f>
        <v>0</v>
      </c>
    </row>
    <row r="461" spans="2:65" s="1" customFormat="1" ht="22.35" customHeight="1">
      <c r="B461" s="36"/>
      <c r="C461" s="192" t="s">
        <v>20</v>
      </c>
      <c r="D461" s="192" t="s">
        <v>151</v>
      </c>
      <c r="E461" s="193" t="s">
        <v>20</v>
      </c>
      <c r="F461" s="278" t="s">
        <v>20</v>
      </c>
      <c r="G461" s="278"/>
      <c r="H461" s="278"/>
      <c r="I461" s="278"/>
      <c r="J461" s="194" t="s">
        <v>20</v>
      </c>
      <c r="K461" s="167"/>
      <c r="L461" s="263"/>
      <c r="M461" s="265"/>
      <c r="N461" s="265">
        <f t="shared" si="95"/>
        <v>0</v>
      </c>
      <c r="O461" s="265"/>
      <c r="P461" s="265"/>
      <c r="Q461" s="265"/>
      <c r="R461" s="38"/>
      <c r="T461" s="168" t="s">
        <v>20</v>
      </c>
      <c r="U461" s="195" t="s">
        <v>44</v>
      </c>
      <c r="V461" s="37"/>
      <c r="W461" s="37"/>
      <c r="X461" s="37"/>
      <c r="Y461" s="37"/>
      <c r="Z461" s="37"/>
      <c r="AA461" s="79"/>
      <c r="AT461" s="20" t="s">
        <v>1152</v>
      </c>
      <c r="AU461" s="20" t="s">
        <v>82</v>
      </c>
      <c r="AY461" s="20" t="s">
        <v>1152</v>
      </c>
      <c r="BE461" s="106">
        <f>IF(U461="základná",N461,0)</f>
        <v>0</v>
      </c>
      <c r="BF461" s="106">
        <f>IF(U461="znížená",N461,0)</f>
        <v>0</v>
      </c>
      <c r="BG461" s="106">
        <f>IF(U461="zákl. prenesená",N461,0)</f>
        <v>0</v>
      </c>
      <c r="BH461" s="106">
        <f>IF(U461="zníž. prenesená",N461,0)</f>
        <v>0</v>
      </c>
      <c r="BI461" s="106">
        <f>IF(U461="nulová",N461,0)</f>
        <v>0</v>
      </c>
      <c r="BJ461" s="20" t="s">
        <v>129</v>
      </c>
      <c r="BK461" s="171">
        <f>L461*K461</f>
        <v>0</v>
      </c>
    </row>
    <row r="462" spans="2:65" s="1" customFormat="1" ht="22.35" customHeight="1">
      <c r="B462" s="36"/>
      <c r="C462" s="192" t="s">
        <v>20</v>
      </c>
      <c r="D462" s="192" t="s">
        <v>151</v>
      </c>
      <c r="E462" s="193" t="s">
        <v>20</v>
      </c>
      <c r="F462" s="278" t="s">
        <v>20</v>
      </c>
      <c r="G462" s="278"/>
      <c r="H462" s="278"/>
      <c r="I462" s="278"/>
      <c r="J462" s="194" t="s">
        <v>20</v>
      </c>
      <c r="K462" s="167"/>
      <c r="L462" s="263"/>
      <c r="M462" s="265"/>
      <c r="N462" s="265">
        <f t="shared" si="95"/>
        <v>0</v>
      </c>
      <c r="O462" s="265"/>
      <c r="P462" s="265"/>
      <c r="Q462" s="265"/>
      <c r="R462" s="38"/>
      <c r="T462" s="168" t="s">
        <v>20</v>
      </c>
      <c r="U462" s="195" t="s">
        <v>44</v>
      </c>
      <c r="V462" s="37"/>
      <c r="W462" s="37"/>
      <c r="X462" s="37"/>
      <c r="Y462" s="37"/>
      <c r="Z462" s="37"/>
      <c r="AA462" s="79"/>
      <c r="AT462" s="20" t="s">
        <v>1152</v>
      </c>
      <c r="AU462" s="20" t="s">
        <v>82</v>
      </c>
      <c r="AY462" s="20" t="s">
        <v>1152</v>
      </c>
      <c r="BE462" s="106">
        <f>IF(U462="základná",N462,0)</f>
        <v>0</v>
      </c>
      <c r="BF462" s="106">
        <f>IF(U462="znížená",N462,0)</f>
        <v>0</v>
      </c>
      <c r="BG462" s="106">
        <f>IF(U462="zákl. prenesená",N462,0)</f>
        <v>0</v>
      </c>
      <c r="BH462" s="106">
        <f>IF(U462="zníž. prenesená",N462,0)</f>
        <v>0</v>
      </c>
      <c r="BI462" s="106">
        <f>IF(U462="nulová",N462,0)</f>
        <v>0</v>
      </c>
      <c r="BJ462" s="20" t="s">
        <v>129</v>
      </c>
      <c r="BK462" s="171">
        <f>L462*K462</f>
        <v>0</v>
      </c>
    </row>
    <row r="463" spans="2:65" s="1" customFormat="1" ht="22.35" customHeight="1">
      <c r="B463" s="36"/>
      <c r="C463" s="192" t="s">
        <v>20</v>
      </c>
      <c r="D463" s="192" t="s">
        <v>151</v>
      </c>
      <c r="E463" s="193" t="s">
        <v>20</v>
      </c>
      <c r="F463" s="278" t="s">
        <v>20</v>
      </c>
      <c r="G463" s="278"/>
      <c r="H463" s="278"/>
      <c r="I463" s="278"/>
      <c r="J463" s="194" t="s">
        <v>20</v>
      </c>
      <c r="K463" s="167"/>
      <c r="L463" s="263"/>
      <c r="M463" s="265"/>
      <c r="N463" s="265">
        <f t="shared" si="95"/>
        <v>0</v>
      </c>
      <c r="O463" s="265"/>
      <c r="P463" s="265"/>
      <c r="Q463" s="265"/>
      <c r="R463" s="38"/>
      <c r="T463" s="168" t="s">
        <v>20</v>
      </c>
      <c r="U463" s="195" t="s">
        <v>44</v>
      </c>
      <c r="V463" s="37"/>
      <c r="W463" s="37"/>
      <c r="X463" s="37"/>
      <c r="Y463" s="37"/>
      <c r="Z463" s="37"/>
      <c r="AA463" s="79"/>
      <c r="AT463" s="20" t="s">
        <v>1152</v>
      </c>
      <c r="AU463" s="20" t="s">
        <v>82</v>
      </c>
      <c r="AY463" s="20" t="s">
        <v>1152</v>
      </c>
      <c r="BE463" s="106">
        <f>IF(U463="základná",N463,0)</f>
        <v>0</v>
      </c>
      <c r="BF463" s="106">
        <f>IF(U463="znížená",N463,0)</f>
        <v>0</v>
      </c>
      <c r="BG463" s="106">
        <f>IF(U463="zákl. prenesená",N463,0)</f>
        <v>0</v>
      </c>
      <c r="BH463" s="106">
        <f>IF(U463="zníž. prenesená",N463,0)</f>
        <v>0</v>
      </c>
      <c r="BI463" s="106">
        <f>IF(U463="nulová",N463,0)</f>
        <v>0</v>
      </c>
      <c r="BJ463" s="20" t="s">
        <v>129</v>
      </c>
      <c r="BK463" s="171">
        <f>L463*K463</f>
        <v>0</v>
      </c>
    </row>
    <row r="464" spans="2:65" s="1" customFormat="1" ht="22.35" customHeight="1">
      <c r="B464" s="36"/>
      <c r="C464" s="192" t="s">
        <v>20</v>
      </c>
      <c r="D464" s="192" t="s">
        <v>151</v>
      </c>
      <c r="E464" s="193" t="s">
        <v>20</v>
      </c>
      <c r="F464" s="278" t="s">
        <v>20</v>
      </c>
      <c r="G464" s="278"/>
      <c r="H464" s="278"/>
      <c r="I464" s="278"/>
      <c r="J464" s="194" t="s">
        <v>20</v>
      </c>
      <c r="K464" s="167"/>
      <c r="L464" s="263"/>
      <c r="M464" s="265"/>
      <c r="N464" s="265">
        <f t="shared" si="95"/>
        <v>0</v>
      </c>
      <c r="O464" s="265"/>
      <c r="P464" s="265"/>
      <c r="Q464" s="265"/>
      <c r="R464" s="38"/>
      <c r="T464" s="168" t="s">
        <v>20</v>
      </c>
      <c r="U464" s="195" t="s">
        <v>44</v>
      </c>
      <c r="V464" s="37"/>
      <c r="W464" s="37"/>
      <c r="X464" s="37"/>
      <c r="Y464" s="37"/>
      <c r="Z464" s="37"/>
      <c r="AA464" s="79"/>
      <c r="AT464" s="20" t="s">
        <v>1152</v>
      </c>
      <c r="AU464" s="20" t="s">
        <v>82</v>
      </c>
      <c r="AY464" s="20" t="s">
        <v>1152</v>
      </c>
      <c r="BE464" s="106">
        <f>IF(U464="základná",N464,0)</f>
        <v>0</v>
      </c>
      <c r="BF464" s="106">
        <f>IF(U464="znížená",N464,0)</f>
        <v>0</v>
      </c>
      <c r="BG464" s="106">
        <f>IF(U464="zákl. prenesená",N464,0)</f>
        <v>0</v>
      </c>
      <c r="BH464" s="106">
        <f>IF(U464="zníž. prenesená",N464,0)</f>
        <v>0</v>
      </c>
      <c r="BI464" s="106">
        <f>IF(U464="nulová",N464,0)</f>
        <v>0</v>
      </c>
      <c r="BJ464" s="20" t="s">
        <v>129</v>
      </c>
      <c r="BK464" s="171">
        <f>L464*K464</f>
        <v>0</v>
      </c>
    </row>
    <row r="465" spans="2:63" s="1" customFormat="1" ht="22.35" customHeight="1">
      <c r="B465" s="36"/>
      <c r="C465" s="192" t="s">
        <v>20</v>
      </c>
      <c r="D465" s="192" t="s">
        <v>151</v>
      </c>
      <c r="E465" s="193" t="s">
        <v>20</v>
      </c>
      <c r="F465" s="278" t="s">
        <v>20</v>
      </c>
      <c r="G465" s="278"/>
      <c r="H465" s="278"/>
      <c r="I465" s="278"/>
      <c r="J465" s="194" t="s">
        <v>20</v>
      </c>
      <c r="K465" s="167"/>
      <c r="L465" s="263"/>
      <c r="M465" s="265"/>
      <c r="N465" s="265">
        <f t="shared" si="95"/>
        <v>0</v>
      </c>
      <c r="O465" s="265"/>
      <c r="P465" s="265"/>
      <c r="Q465" s="265"/>
      <c r="R465" s="38"/>
      <c r="T465" s="168" t="s">
        <v>20</v>
      </c>
      <c r="U465" s="195" t="s">
        <v>44</v>
      </c>
      <c r="V465" s="57"/>
      <c r="W465" s="57"/>
      <c r="X465" s="57"/>
      <c r="Y465" s="57"/>
      <c r="Z465" s="57"/>
      <c r="AA465" s="59"/>
      <c r="AT465" s="20" t="s">
        <v>1152</v>
      </c>
      <c r="AU465" s="20" t="s">
        <v>82</v>
      </c>
      <c r="AY465" s="20" t="s">
        <v>1152</v>
      </c>
      <c r="BE465" s="106">
        <f>IF(U465="základná",N465,0)</f>
        <v>0</v>
      </c>
      <c r="BF465" s="106">
        <f>IF(U465="znížená",N465,0)</f>
        <v>0</v>
      </c>
      <c r="BG465" s="106">
        <f>IF(U465="zákl. prenesená",N465,0)</f>
        <v>0</v>
      </c>
      <c r="BH465" s="106">
        <f>IF(U465="zníž. prenesená",N465,0)</f>
        <v>0</v>
      </c>
      <c r="BI465" s="106">
        <f>IF(U465="nulová",N465,0)</f>
        <v>0</v>
      </c>
      <c r="BJ465" s="20" t="s">
        <v>129</v>
      </c>
      <c r="BK465" s="171">
        <f>L465*K465</f>
        <v>0</v>
      </c>
    </row>
    <row r="466" spans="2:63" s="1" customFormat="1" ht="6.95" customHeight="1">
      <c r="B466" s="60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2"/>
    </row>
  </sheetData>
  <sheetProtection algorithmName="SHA-512" hashValue="uqzDiFcsHyk4IIzXSwJdzV9dBogifkX/MO6u71Z+YTpdYe49hBtBe7BAuqwB/LiojuPIRIoGVOnKwx7AQJlNiA==" saltValue="evoduF7BF+US8MfyN8+HonLPQo+Sx+8+9DAKdhVcfWy4TuPSz7gfR4KECqIcI4O+MlUU5Hz5IOASZ4XdG1Jt2A==" spinCount="10" sheet="1" objects="1" scenarios="1" formatColumns="0" formatRows="0"/>
  <mergeCells count="892">
    <mergeCell ref="H1:K1"/>
    <mergeCell ref="S2:AC2"/>
    <mergeCell ref="F465:I465"/>
    <mergeCell ref="L465:M465"/>
    <mergeCell ref="N465:Q465"/>
    <mergeCell ref="N134:Q134"/>
    <mergeCell ref="N135:Q135"/>
    <mergeCell ref="N136:Q136"/>
    <mergeCell ref="N153:Q153"/>
    <mergeCell ref="N158:Q158"/>
    <mergeCell ref="N162:Q162"/>
    <mergeCell ref="N178:Q178"/>
    <mergeCell ref="N187:Q187"/>
    <mergeCell ref="N215:Q215"/>
    <mergeCell ref="N217:Q217"/>
    <mergeCell ref="N218:Q218"/>
    <mergeCell ref="N239:Q239"/>
    <mergeCell ref="N251:Q251"/>
    <mergeCell ref="N258:Q258"/>
    <mergeCell ref="N305:Q305"/>
    <mergeCell ref="N307:Q307"/>
    <mergeCell ref="N310:Q310"/>
    <mergeCell ref="N315:Q315"/>
    <mergeCell ref="N316:Q316"/>
    <mergeCell ref="N432:Q432"/>
    <mergeCell ref="N449:Q449"/>
    <mergeCell ref="F462:I462"/>
    <mergeCell ref="L462:M462"/>
    <mergeCell ref="N462:Q462"/>
    <mergeCell ref="F463:I463"/>
    <mergeCell ref="L463:M463"/>
    <mergeCell ref="N463:Q463"/>
    <mergeCell ref="F464:I464"/>
    <mergeCell ref="L464:M464"/>
    <mergeCell ref="N464:Q464"/>
    <mergeCell ref="F458:I458"/>
    <mergeCell ref="L458:M458"/>
    <mergeCell ref="N458:Q458"/>
    <mergeCell ref="F459:I459"/>
    <mergeCell ref="L459:M459"/>
    <mergeCell ref="N459:Q459"/>
    <mergeCell ref="F461:I461"/>
    <mergeCell ref="L461:M461"/>
    <mergeCell ref="N461:Q461"/>
    <mergeCell ref="N460:Q460"/>
    <mergeCell ref="F453:I453"/>
    <mergeCell ref="F454:I454"/>
    <mergeCell ref="L454:M454"/>
    <mergeCell ref="N454:Q454"/>
    <mergeCell ref="F455:I455"/>
    <mergeCell ref="L455:M455"/>
    <mergeCell ref="N455:Q455"/>
    <mergeCell ref="F456:I456"/>
    <mergeCell ref="F457:I457"/>
    <mergeCell ref="L457:M457"/>
    <mergeCell ref="N457:Q457"/>
    <mergeCell ref="F447:I447"/>
    <mergeCell ref="F448:I448"/>
    <mergeCell ref="L448:M448"/>
    <mergeCell ref="N448:Q448"/>
    <mergeCell ref="F450:I450"/>
    <mergeCell ref="L450:M450"/>
    <mergeCell ref="N450:Q450"/>
    <mergeCell ref="F451:I451"/>
    <mergeCell ref="F452:I452"/>
    <mergeCell ref="F443:I443"/>
    <mergeCell ref="L443:M443"/>
    <mergeCell ref="N443:Q443"/>
    <mergeCell ref="F444:I444"/>
    <mergeCell ref="L444:M444"/>
    <mergeCell ref="N444:Q444"/>
    <mergeCell ref="F445:I445"/>
    <mergeCell ref="F446:I446"/>
    <mergeCell ref="L446:M446"/>
    <mergeCell ref="N446:Q446"/>
    <mergeCell ref="F440:I440"/>
    <mergeCell ref="L440:M440"/>
    <mergeCell ref="N440:Q440"/>
    <mergeCell ref="F441:I441"/>
    <mergeCell ref="L441:M441"/>
    <mergeCell ref="N441:Q441"/>
    <mergeCell ref="F442:I442"/>
    <mergeCell ref="L442:M442"/>
    <mergeCell ref="N442:Q442"/>
    <mergeCell ref="F437:I437"/>
    <mergeCell ref="L437:M437"/>
    <mergeCell ref="N437:Q437"/>
    <mergeCell ref="F438:I438"/>
    <mergeCell ref="L438:M438"/>
    <mergeCell ref="N438:Q438"/>
    <mergeCell ref="F439:I439"/>
    <mergeCell ref="L439:M439"/>
    <mergeCell ref="N439:Q439"/>
    <mergeCell ref="F434:I434"/>
    <mergeCell ref="L434:M434"/>
    <mergeCell ref="N434:Q434"/>
    <mergeCell ref="F435:I435"/>
    <mergeCell ref="L435:M435"/>
    <mergeCell ref="N435:Q435"/>
    <mergeCell ref="F436:I436"/>
    <mergeCell ref="L436:M436"/>
    <mergeCell ref="N436:Q436"/>
    <mergeCell ref="F429:I429"/>
    <mergeCell ref="L429:M429"/>
    <mergeCell ref="N429:Q429"/>
    <mergeCell ref="F430:I430"/>
    <mergeCell ref="L430:M430"/>
    <mergeCell ref="N430:Q430"/>
    <mergeCell ref="F431:I431"/>
    <mergeCell ref="F433:I433"/>
    <mergeCell ref="L433:M433"/>
    <mergeCell ref="N433:Q433"/>
    <mergeCell ref="F426:I426"/>
    <mergeCell ref="L426:M426"/>
    <mergeCell ref="N426:Q426"/>
    <mergeCell ref="F427:I427"/>
    <mergeCell ref="L427:M427"/>
    <mergeCell ref="N427:Q427"/>
    <mergeCell ref="F428:I428"/>
    <mergeCell ref="L428:M428"/>
    <mergeCell ref="N428:Q428"/>
    <mergeCell ref="F423:I423"/>
    <mergeCell ref="L423:M423"/>
    <mergeCell ref="N423:Q423"/>
    <mergeCell ref="F424:I424"/>
    <mergeCell ref="L424:M424"/>
    <mergeCell ref="N424:Q424"/>
    <mergeCell ref="F425:I425"/>
    <mergeCell ref="L425:M425"/>
    <mergeCell ref="N425:Q425"/>
    <mergeCell ref="F420:I420"/>
    <mergeCell ref="L420:M420"/>
    <mergeCell ref="N420:Q420"/>
    <mergeCell ref="F421:I421"/>
    <mergeCell ref="L421:M421"/>
    <mergeCell ref="N421:Q421"/>
    <mergeCell ref="F422:I422"/>
    <mergeCell ref="L422:M422"/>
    <mergeCell ref="N422:Q422"/>
    <mergeCell ref="F417:I417"/>
    <mergeCell ref="L417:M417"/>
    <mergeCell ref="N417:Q417"/>
    <mergeCell ref="F418:I418"/>
    <mergeCell ref="L418:M418"/>
    <mergeCell ref="N418:Q418"/>
    <mergeCell ref="F419:I419"/>
    <mergeCell ref="L419:M419"/>
    <mergeCell ref="N419:Q419"/>
    <mergeCell ref="F414:I414"/>
    <mergeCell ref="L414:M414"/>
    <mergeCell ref="N414:Q414"/>
    <mergeCell ref="F415:I415"/>
    <mergeCell ref="L415:M415"/>
    <mergeCell ref="N415:Q415"/>
    <mergeCell ref="F416:I416"/>
    <mergeCell ref="L416:M416"/>
    <mergeCell ref="N416:Q416"/>
    <mergeCell ref="F411:I411"/>
    <mergeCell ref="L411:M411"/>
    <mergeCell ref="N411:Q411"/>
    <mergeCell ref="F412:I412"/>
    <mergeCell ref="L412:M412"/>
    <mergeCell ref="N412:Q412"/>
    <mergeCell ref="F413:I413"/>
    <mergeCell ref="L413:M413"/>
    <mergeCell ref="N413:Q413"/>
    <mergeCell ref="F408:I408"/>
    <mergeCell ref="L408:M408"/>
    <mergeCell ref="N408:Q408"/>
    <mergeCell ref="F409:I409"/>
    <mergeCell ref="L409:M409"/>
    <mergeCell ref="N409:Q409"/>
    <mergeCell ref="F410:I410"/>
    <mergeCell ref="L410:M410"/>
    <mergeCell ref="N410:Q410"/>
    <mergeCell ref="F405:I405"/>
    <mergeCell ref="L405:M405"/>
    <mergeCell ref="N405:Q405"/>
    <mergeCell ref="F406:I406"/>
    <mergeCell ref="L406:M406"/>
    <mergeCell ref="N406:Q406"/>
    <mergeCell ref="F407:I407"/>
    <mergeCell ref="L407:M407"/>
    <mergeCell ref="N407:Q407"/>
    <mergeCell ref="F402:I402"/>
    <mergeCell ref="L402:M402"/>
    <mergeCell ref="N402:Q402"/>
    <mergeCell ref="F403:I403"/>
    <mergeCell ref="L403:M403"/>
    <mergeCell ref="N403:Q403"/>
    <mergeCell ref="F404:I404"/>
    <mergeCell ref="L404:M404"/>
    <mergeCell ref="N404:Q404"/>
    <mergeCell ref="F399:I399"/>
    <mergeCell ref="L399:M399"/>
    <mergeCell ref="N399:Q399"/>
    <mergeCell ref="F400:I400"/>
    <mergeCell ref="L400:M400"/>
    <mergeCell ref="N400:Q400"/>
    <mergeCell ref="F401:I401"/>
    <mergeCell ref="L401:M401"/>
    <mergeCell ref="N401:Q401"/>
    <mergeCell ref="F396:I396"/>
    <mergeCell ref="L396:M396"/>
    <mergeCell ref="N396:Q396"/>
    <mergeCell ref="F397:I397"/>
    <mergeCell ref="L397:M397"/>
    <mergeCell ref="N397:Q397"/>
    <mergeCell ref="F398:I398"/>
    <mergeCell ref="L398:M398"/>
    <mergeCell ref="N398:Q398"/>
    <mergeCell ref="F393:I393"/>
    <mergeCell ref="L393:M393"/>
    <mergeCell ref="N393:Q393"/>
    <mergeCell ref="F394:I394"/>
    <mergeCell ref="L394:M394"/>
    <mergeCell ref="N394:Q394"/>
    <mergeCell ref="F395:I395"/>
    <mergeCell ref="L395:M395"/>
    <mergeCell ref="N395:Q395"/>
    <mergeCell ref="F390:I390"/>
    <mergeCell ref="L390:M390"/>
    <mergeCell ref="N390:Q390"/>
    <mergeCell ref="F391:I391"/>
    <mergeCell ref="L391:M391"/>
    <mergeCell ref="N391:Q391"/>
    <mergeCell ref="F392:I392"/>
    <mergeCell ref="L392:M392"/>
    <mergeCell ref="N392:Q392"/>
    <mergeCell ref="F387:I387"/>
    <mergeCell ref="L387:M387"/>
    <mergeCell ref="N387:Q387"/>
    <mergeCell ref="F388:I388"/>
    <mergeCell ref="L388:M388"/>
    <mergeCell ref="N388:Q388"/>
    <mergeCell ref="F389:I389"/>
    <mergeCell ref="L389:M389"/>
    <mergeCell ref="N389:Q389"/>
    <mergeCell ref="F383:I383"/>
    <mergeCell ref="F384:I384"/>
    <mergeCell ref="L384:M384"/>
    <mergeCell ref="N384:Q384"/>
    <mergeCell ref="F385:I385"/>
    <mergeCell ref="L385:M385"/>
    <mergeCell ref="N385:Q385"/>
    <mergeCell ref="F386:I386"/>
    <mergeCell ref="L386:M386"/>
    <mergeCell ref="N386:Q386"/>
    <mergeCell ref="F379:I379"/>
    <mergeCell ref="L379:M379"/>
    <mergeCell ref="N379:Q379"/>
    <mergeCell ref="F380:I380"/>
    <mergeCell ref="F381:I381"/>
    <mergeCell ref="L381:M381"/>
    <mergeCell ref="N381:Q381"/>
    <mergeCell ref="F382:I382"/>
    <mergeCell ref="L382:M382"/>
    <mergeCell ref="N382:Q382"/>
    <mergeCell ref="F376:I376"/>
    <mergeCell ref="L376:M376"/>
    <mergeCell ref="N376:Q376"/>
    <mergeCell ref="F377:I377"/>
    <mergeCell ref="L377:M377"/>
    <mergeCell ref="N377:Q377"/>
    <mergeCell ref="F378:I378"/>
    <mergeCell ref="L378:M378"/>
    <mergeCell ref="N378:Q378"/>
    <mergeCell ref="F372:I372"/>
    <mergeCell ref="F373:I373"/>
    <mergeCell ref="L373:M373"/>
    <mergeCell ref="N373:Q373"/>
    <mergeCell ref="F374:I374"/>
    <mergeCell ref="L374:M374"/>
    <mergeCell ref="N374:Q374"/>
    <mergeCell ref="F375:I375"/>
    <mergeCell ref="L375:M375"/>
    <mergeCell ref="N375:Q375"/>
    <mergeCell ref="F367:I367"/>
    <mergeCell ref="F368:I368"/>
    <mergeCell ref="L368:M368"/>
    <mergeCell ref="N368:Q368"/>
    <mergeCell ref="F369:I369"/>
    <mergeCell ref="L369:M369"/>
    <mergeCell ref="N369:Q369"/>
    <mergeCell ref="F370:I370"/>
    <mergeCell ref="F371:I371"/>
    <mergeCell ref="F364:I364"/>
    <mergeCell ref="L364:M364"/>
    <mergeCell ref="N364:Q364"/>
    <mergeCell ref="F365:I365"/>
    <mergeCell ref="L365:M365"/>
    <mergeCell ref="N365:Q365"/>
    <mergeCell ref="F366:I366"/>
    <mergeCell ref="L366:M366"/>
    <mergeCell ref="N366:Q366"/>
    <mergeCell ref="F361:I361"/>
    <mergeCell ref="L361:M361"/>
    <mergeCell ref="N361:Q361"/>
    <mergeCell ref="F362:I362"/>
    <mergeCell ref="L362:M362"/>
    <mergeCell ref="N362:Q362"/>
    <mergeCell ref="F363:I363"/>
    <mergeCell ref="L363:M363"/>
    <mergeCell ref="N363:Q363"/>
    <mergeCell ref="F357:I357"/>
    <mergeCell ref="F358:I358"/>
    <mergeCell ref="L358:M358"/>
    <mergeCell ref="N358:Q358"/>
    <mergeCell ref="F359:I359"/>
    <mergeCell ref="L359:M359"/>
    <mergeCell ref="N359:Q359"/>
    <mergeCell ref="F360:I360"/>
    <mergeCell ref="L360:M360"/>
    <mergeCell ref="N360:Q360"/>
    <mergeCell ref="F353:I353"/>
    <mergeCell ref="L353:M353"/>
    <mergeCell ref="N353:Q353"/>
    <mergeCell ref="F354:I354"/>
    <mergeCell ref="F355:I355"/>
    <mergeCell ref="L355:M355"/>
    <mergeCell ref="N355:Q355"/>
    <mergeCell ref="F356:I356"/>
    <mergeCell ref="L356:M356"/>
    <mergeCell ref="N356:Q356"/>
    <mergeCell ref="F350:I350"/>
    <mergeCell ref="L350:M350"/>
    <mergeCell ref="N350:Q350"/>
    <mergeCell ref="F351:I351"/>
    <mergeCell ref="L351:M351"/>
    <mergeCell ref="N351:Q351"/>
    <mergeCell ref="F352:I352"/>
    <mergeCell ref="L352:M352"/>
    <mergeCell ref="N352:Q352"/>
    <mergeCell ref="F347:I347"/>
    <mergeCell ref="L347:M347"/>
    <mergeCell ref="N347:Q347"/>
    <mergeCell ref="F348:I348"/>
    <mergeCell ref="L348:M348"/>
    <mergeCell ref="N348:Q348"/>
    <mergeCell ref="F349:I349"/>
    <mergeCell ref="L349:M349"/>
    <mergeCell ref="N349:Q349"/>
    <mergeCell ref="F344:I344"/>
    <mergeCell ref="L344:M344"/>
    <mergeCell ref="N344:Q344"/>
    <mergeCell ref="F345:I345"/>
    <mergeCell ref="L345:M345"/>
    <mergeCell ref="N345:Q345"/>
    <mergeCell ref="F346:I346"/>
    <mergeCell ref="L346:M346"/>
    <mergeCell ref="N346:Q346"/>
    <mergeCell ref="F341:I341"/>
    <mergeCell ref="L341:M341"/>
    <mergeCell ref="N341:Q341"/>
    <mergeCell ref="F342:I342"/>
    <mergeCell ref="L342:M342"/>
    <mergeCell ref="N342:Q342"/>
    <mergeCell ref="F343:I343"/>
    <mergeCell ref="L343:M343"/>
    <mergeCell ref="N343:Q343"/>
    <mergeCell ref="F338:I338"/>
    <mergeCell ref="L338:M338"/>
    <mergeCell ref="N338:Q338"/>
    <mergeCell ref="F339:I339"/>
    <mergeCell ref="L339:M339"/>
    <mergeCell ref="N339:Q339"/>
    <mergeCell ref="F340:I340"/>
    <mergeCell ref="L340:M340"/>
    <mergeCell ref="N340:Q340"/>
    <mergeCell ref="F335:I335"/>
    <mergeCell ref="L335:M335"/>
    <mergeCell ref="N335:Q335"/>
    <mergeCell ref="F336:I336"/>
    <mergeCell ref="L336:M336"/>
    <mergeCell ref="N336:Q336"/>
    <mergeCell ref="F337:I337"/>
    <mergeCell ref="L337:M337"/>
    <mergeCell ref="N337:Q337"/>
    <mergeCell ref="F332:I332"/>
    <mergeCell ref="L332:M332"/>
    <mergeCell ref="N332:Q332"/>
    <mergeCell ref="F333:I333"/>
    <mergeCell ref="L333:M333"/>
    <mergeCell ref="N333:Q333"/>
    <mergeCell ref="F334:I334"/>
    <mergeCell ref="L334:M334"/>
    <mergeCell ref="N334:Q334"/>
    <mergeCell ref="F329:I329"/>
    <mergeCell ref="L329:M329"/>
    <mergeCell ref="N329:Q329"/>
    <mergeCell ref="F330:I330"/>
    <mergeCell ref="L330:M330"/>
    <mergeCell ref="N330:Q330"/>
    <mergeCell ref="F331:I331"/>
    <mergeCell ref="L331:M331"/>
    <mergeCell ref="N331:Q331"/>
    <mergeCell ref="F326:I326"/>
    <mergeCell ref="L326:M326"/>
    <mergeCell ref="N326:Q326"/>
    <mergeCell ref="F327:I327"/>
    <mergeCell ref="L327:M327"/>
    <mergeCell ref="N327:Q327"/>
    <mergeCell ref="F328:I328"/>
    <mergeCell ref="L328:M328"/>
    <mergeCell ref="N328:Q328"/>
    <mergeCell ref="F323:I323"/>
    <mergeCell ref="L323:M323"/>
    <mergeCell ref="N323:Q323"/>
    <mergeCell ref="F324:I324"/>
    <mergeCell ref="L324:M324"/>
    <mergeCell ref="N324:Q324"/>
    <mergeCell ref="F325:I325"/>
    <mergeCell ref="L325:M325"/>
    <mergeCell ref="N325:Q325"/>
    <mergeCell ref="F320:I320"/>
    <mergeCell ref="L320:M320"/>
    <mergeCell ref="N320:Q320"/>
    <mergeCell ref="F321:I321"/>
    <mergeCell ref="L321:M321"/>
    <mergeCell ref="N321:Q321"/>
    <mergeCell ref="F322:I322"/>
    <mergeCell ref="L322:M322"/>
    <mergeCell ref="N322:Q322"/>
    <mergeCell ref="F317:I317"/>
    <mergeCell ref="L317:M317"/>
    <mergeCell ref="N317:Q317"/>
    <mergeCell ref="F318:I318"/>
    <mergeCell ref="L318:M318"/>
    <mergeCell ref="N318:Q318"/>
    <mergeCell ref="F319:I319"/>
    <mergeCell ref="L319:M319"/>
    <mergeCell ref="N319:Q319"/>
    <mergeCell ref="F311:I311"/>
    <mergeCell ref="L311:M311"/>
    <mergeCell ref="N311:Q311"/>
    <mergeCell ref="F312:I312"/>
    <mergeCell ref="F313:I313"/>
    <mergeCell ref="L313:M313"/>
    <mergeCell ref="N313:Q313"/>
    <mergeCell ref="F314:I314"/>
    <mergeCell ref="L314:M314"/>
    <mergeCell ref="N314:Q314"/>
    <mergeCell ref="F306:I306"/>
    <mergeCell ref="L306:M306"/>
    <mergeCell ref="N306:Q306"/>
    <mergeCell ref="F308:I308"/>
    <mergeCell ref="L308:M308"/>
    <mergeCell ref="N308:Q308"/>
    <mergeCell ref="F309:I309"/>
    <mergeCell ref="L309:M309"/>
    <mergeCell ref="N309:Q309"/>
    <mergeCell ref="F301:I301"/>
    <mergeCell ref="L301:M301"/>
    <mergeCell ref="N301:Q301"/>
    <mergeCell ref="F302:I302"/>
    <mergeCell ref="L302:M302"/>
    <mergeCell ref="N302:Q302"/>
    <mergeCell ref="F303:I303"/>
    <mergeCell ref="F304:I304"/>
    <mergeCell ref="L304:M304"/>
    <mergeCell ref="N304:Q304"/>
    <mergeCell ref="F298:I298"/>
    <mergeCell ref="L298:M298"/>
    <mergeCell ref="N298:Q298"/>
    <mergeCell ref="F299:I299"/>
    <mergeCell ref="L299:M299"/>
    <mergeCell ref="N299:Q299"/>
    <mergeCell ref="F300:I300"/>
    <mergeCell ref="L300:M300"/>
    <mergeCell ref="N300:Q300"/>
    <mergeCell ref="F294:I294"/>
    <mergeCell ref="F295:I295"/>
    <mergeCell ref="L295:M295"/>
    <mergeCell ref="N295:Q295"/>
    <mergeCell ref="F296:I296"/>
    <mergeCell ref="L296:M296"/>
    <mergeCell ref="N296:Q296"/>
    <mergeCell ref="F297:I297"/>
    <mergeCell ref="L297:M297"/>
    <mergeCell ref="N297:Q297"/>
    <mergeCell ref="F290:I290"/>
    <mergeCell ref="L290:M290"/>
    <mergeCell ref="N290:Q290"/>
    <mergeCell ref="F291:I291"/>
    <mergeCell ref="F292:I292"/>
    <mergeCell ref="L292:M292"/>
    <mergeCell ref="N292:Q292"/>
    <mergeCell ref="F293:I293"/>
    <mergeCell ref="L293:M293"/>
    <mergeCell ref="N293:Q293"/>
    <mergeCell ref="F287:I287"/>
    <mergeCell ref="L287:M287"/>
    <mergeCell ref="N287:Q287"/>
    <mergeCell ref="F288:I288"/>
    <mergeCell ref="L288:M288"/>
    <mergeCell ref="N288:Q288"/>
    <mergeCell ref="F289:I289"/>
    <mergeCell ref="L289:M289"/>
    <mergeCell ref="N289:Q289"/>
    <mergeCell ref="F284:I284"/>
    <mergeCell ref="L284:M284"/>
    <mergeCell ref="N284:Q284"/>
    <mergeCell ref="F285:I285"/>
    <mergeCell ref="L285:M285"/>
    <mergeCell ref="N285:Q285"/>
    <mergeCell ref="F286:I286"/>
    <mergeCell ref="L286:M286"/>
    <mergeCell ref="N286:Q286"/>
    <mergeCell ref="F279:I279"/>
    <mergeCell ref="F280:I280"/>
    <mergeCell ref="L280:M280"/>
    <mergeCell ref="N280:Q280"/>
    <mergeCell ref="F281:I281"/>
    <mergeCell ref="F282:I282"/>
    <mergeCell ref="L282:M282"/>
    <mergeCell ref="N282:Q282"/>
    <mergeCell ref="F283:I283"/>
    <mergeCell ref="F274:I274"/>
    <mergeCell ref="L274:M274"/>
    <mergeCell ref="N274:Q274"/>
    <mergeCell ref="F275:I275"/>
    <mergeCell ref="F276:I276"/>
    <mergeCell ref="L276:M276"/>
    <mergeCell ref="N276:Q276"/>
    <mergeCell ref="F277:I277"/>
    <mergeCell ref="F278:I278"/>
    <mergeCell ref="L278:M278"/>
    <mergeCell ref="N278:Q278"/>
    <mergeCell ref="F269:I269"/>
    <mergeCell ref="L269:M269"/>
    <mergeCell ref="N269:Q269"/>
    <mergeCell ref="F270:I270"/>
    <mergeCell ref="F271:I271"/>
    <mergeCell ref="L271:M271"/>
    <mergeCell ref="N271:Q271"/>
    <mergeCell ref="F272:I272"/>
    <mergeCell ref="F273:I273"/>
    <mergeCell ref="L273:M273"/>
    <mergeCell ref="N273:Q273"/>
    <mergeCell ref="F264:I264"/>
    <mergeCell ref="F265:I265"/>
    <mergeCell ref="L265:M265"/>
    <mergeCell ref="N265:Q265"/>
    <mergeCell ref="F266:I266"/>
    <mergeCell ref="F267:I267"/>
    <mergeCell ref="L267:M267"/>
    <mergeCell ref="N267:Q267"/>
    <mergeCell ref="F268:I268"/>
    <mergeCell ref="F259:I259"/>
    <mergeCell ref="L259:M259"/>
    <mergeCell ref="N259:Q259"/>
    <mergeCell ref="F260:I260"/>
    <mergeCell ref="F261:I261"/>
    <mergeCell ref="L261:M261"/>
    <mergeCell ref="N261:Q261"/>
    <mergeCell ref="F262:I262"/>
    <mergeCell ref="F263:I263"/>
    <mergeCell ref="L263:M263"/>
    <mergeCell ref="N263:Q263"/>
    <mergeCell ref="F253:I253"/>
    <mergeCell ref="F254:I254"/>
    <mergeCell ref="L254:M254"/>
    <mergeCell ref="N254:Q254"/>
    <mergeCell ref="F255:I255"/>
    <mergeCell ref="F256:I256"/>
    <mergeCell ref="L256:M256"/>
    <mergeCell ref="N256:Q256"/>
    <mergeCell ref="F257:I257"/>
    <mergeCell ref="L257:M257"/>
    <mergeCell ref="N257:Q257"/>
    <mergeCell ref="F249:I249"/>
    <mergeCell ref="L249:M249"/>
    <mergeCell ref="N249:Q249"/>
    <mergeCell ref="F250:I250"/>
    <mergeCell ref="L250:M250"/>
    <mergeCell ref="N250:Q250"/>
    <mergeCell ref="F252:I252"/>
    <mergeCell ref="L252:M252"/>
    <mergeCell ref="N252:Q252"/>
    <mergeCell ref="F245:I245"/>
    <mergeCell ref="F246:I246"/>
    <mergeCell ref="L246:M246"/>
    <mergeCell ref="N246:Q246"/>
    <mergeCell ref="F247:I247"/>
    <mergeCell ref="L247:M247"/>
    <mergeCell ref="N247:Q247"/>
    <mergeCell ref="F248:I248"/>
    <mergeCell ref="L248:M248"/>
    <mergeCell ref="N248:Q248"/>
    <mergeCell ref="F240:I240"/>
    <mergeCell ref="L240:M240"/>
    <mergeCell ref="N240:Q240"/>
    <mergeCell ref="F241:I241"/>
    <mergeCell ref="F242:I242"/>
    <mergeCell ref="L242:M242"/>
    <mergeCell ref="N242:Q242"/>
    <mergeCell ref="F243:I243"/>
    <mergeCell ref="F244:I244"/>
    <mergeCell ref="L244:M244"/>
    <mergeCell ref="N244:Q244"/>
    <mergeCell ref="F234:I234"/>
    <mergeCell ref="L234:M234"/>
    <mergeCell ref="N234:Q234"/>
    <mergeCell ref="F235:I235"/>
    <mergeCell ref="F236:I236"/>
    <mergeCell ref="L236:M236"/>
    <mergeCell ref="N236:Q236"/>
    <mergeCell ref="F237:I237"/>
    <mergeCell ref="F238:I238"/>
    <mergeCell ref="L238:M238"/>
    <mergeCell ref="N238:Q238"/>
    <mergeCell ref="F229:I229"/>
    <mergeCell ref="L229:M229"/>
    <mergeCell ref="N229:Q229"/>
    <mergeCell ref="F230:I230"/>
    <mergeCell ref="F231:I231"/>
    <mergeCell ref="L231:M231"/>
    <mergeCell ref="N231:Q231"/>
    <mergeCell ref="F232:I232"/>
    <mergeCell ref="F233:I233"/>
    <mergeCell ref="L233:M233"/>
    <mergeCell ref="N233:Q233"/>
    <mergeCell ref="F225:I225"/>
    <mergeCell ref="L225:M225"/>
    <mergeCell ref="N225:Q225"/>
    <mergeCell ref="F226:I226"/>
    <mergeCell ref="F227:I227"/>
    <mergeCell ref="L227:M227"/>
    <mergeCell ref="N227:Q227"/>
    <mergeCell ref="F228:I228"/>
    <mergeCell ref="L228:M228"/>
    <mergeCell ref="N228:Q228"/>
    <mergeCell ref="F220:I220"/>
    <mergeCell ref="F221:I221"/>
    <mergeCell ref="L221:M221"/>
    <mergeCell ref="N221:Q221"/>
    <mergeCell ref="F222:I222"/>
    <mergeCell ref="F223:I223"/>
    <mergeCell ref="L223:M223"/>
    <mergeCell ref="N223:Q223"/>
    <mergeCell ref="F224:I224"/>
    <mergeCell ref="F214:I214"/>
    <mergeCell ref="L214:M214"/>
    <mergeCell ref="N214:Q214"/>
    <mergeCell ref="F216:I216"/>
    <mergeCell ref="L216:M216"/>
    <mergeCell ref="N216:Q216"/>
    <mergeCell ref="F219:I219"/>
    <mergeCell ref="L219:M219"/>
    <mergeCell ref="N219:Q219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05:I205"/>
    <mergeCell ref="F206:I206"/>
    <mergeCell ref="L206:M206"/>
    <mergeCell ref="N206:Q206"/>
    <mergeCell ref="F207:I207"/>
    <mergeCell ref="F208:I208"/>
    <mergeCell ref="F209:I209"/>
    <mergeCell ref="F210:I210"/>
    <mergeCell ref="L210:M210"/>
    <mergeCell ref="N210:Q210"/>
    <mergeCell ref="F200:I200"/>
    <mergeCell ref="L200:M200"/>
    <mergeCell ref="N200:Q200"/>
    <mergeCell ref="F201:I201"/>
    <mergeCell ref="F202:I202"/>
    <mergeCell ref="L202:M202"/>
    <mergeCell ref="N202:Q202"/>
    <mergeCell ref="F203:I203"/>
    <mergeCell ref="F204:I204"/>
    <mergeCell ref="L204:M204"/>
    <mergeCell ref="N204:Q204"/>
    <mergeCell ref="F195:I195"/>
    <mergeCell ref="F196:I196"/>
    <mergeCell ref="L196:M196"/>
    <mergeCell ref="N196:Q196"/>
    <mergeCell ref="F197:I197"/>
    <mergeCell ref="F198:I198"/>
    <mergeCell ref="L198:M198"/>
    <mergeCell ref="N198:Q198"/>
    <mergeCell ref="F199:I199"/>
    <mergeCell ref="L199:M199"/>
    <mergeCell ref="N199:Q199"/>
    <mergeCell ref="F189:I189"/>
    <mergeCell ref="F190:I190"/>
    <mergeCell ref="L190:M190"/>
    <mergeCell ref="N190:Q190"/>
    <mergeCell ref="F191:I191"/>
    <mergeCell ref="F192:I192"/>
    <mergeCell ref="F193:I193"/>
    <mergeCell ref="F194:I194"/>
    <mergeCell ref="L194:M194"/>
    <mergeCell ref="N194:Q194"/>
    <mergeCell ref="F185:I185"/>
    <mergeCell ref="L185:M185"/>
    <mergeCell ref="N185:Q185"/>
    <mergeCell ref="F186:I186"/>
    <mergeCell ref="L186:M186"/>
    <mergeCell ref="N186:Q186"/>
    <mergeCell ref="F188:I188"/>
    <mergeCell ref="L188:M188"/>
    <mergeCell ref="N188:Q188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77:I177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72:I172"/>
    <mergeCell ref="L172:M172"/>
    <mergeCell ref="N172:Q172"/>
    <mergeCell ref="F173:I173"/>
    <mergeCell ref="F174:I174"/>
    <mergeCell ref="L174:M174"/>
    <mergeCell ref="N174:Q174"/>
    <mergeCell ref="F175:I175"/>
    <mergeCell ref="F176:I176"/>
    <mergeCell ref="L176:M176"/>
    <mergeCell ref="N176:Q176"/>
    <mergeCell ref="F165:I165"/>
    <mergeCell ref="F166:I166"/>
    <mergeCell ref="F167:I167"/>
    <mergeCell ref="F168:I168"/>
    <mergeCell ref="F169:I169"/>
    <mergeCell ref="F170:I170"/>
    <mergeCell ref="L170:M170"/>
    <mergeCell ref="N170:Q170"/>
    <mergeCell ref="F171:I171"/>
    <mergeCell ref="L171:M171"/>
    <mergeCell ref="N171:Q171"/>
    <mergeCell ref="F160:I160"/>
    <mergeCell ref="F161:I161"/>
    <mergeCell ref="L161:M161"/>
    <mergeCell ref="N161:Q161"/>
    <mergeCell ref="F163:I163"/>
    <mergeCell ref="L163:M163"/>
    <mergeCell ref="N163:Q163"/>
    <mergeCell ref="F164:I164"/>
    <mergeCell ref="L164:M164"/>
    <mergeCell ref="N164:Q164"/>
    <mergeCell ref="F152:I152"/>
    <mergeCell ref="F154:I154"/>
    <mergeCell ref="L154:M154"/>
    <mergeCell ref="N154:Q154"/>
    <mergeCell ref="F155:I155"/>
    <mergeCell ref="F156:I156"/>
    <mergeCell ref="F157:I157"/>
    <mergeCell ref="F159:I159"/>
    <mergeCell ref="L159:M159"/>
    <mergeCell ref="N159:Q159"/>
    <mergeCell ref="F148:I148"/>
    <mergeCell ref="L148:M148"/>
    <mergeCell ref="N148:Q148"/>
    <mergeCell ref="F149:I149"/>
    <mergeCell ref="L149:M149"/>
    <mergeCell ref="N149:Q149"/>
    <mergeCell ref="F150:I150"/>
    <mergeCell ref="F151:I151"/>
    <mergeCell ref="L151:M151"/>
    <mergeCell ref="N151:Q151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M130:Q130"/>
    <mergeCell ref="M131:Q131"/>
    <mergeCell ref="F133:I133"/>
    <mergeCell ref="L133:M133"/>
    <mergeCell ref="N133:Q133"/>
    <mergeCell ref="F137:I137"/>
    <mergeCell ref="L137:M137"/>
    <mergeCell ref="N137:Q137"/>
    <mergeCell ref="F138:I138"/>
    <mergeCell ref="L138:M138"/>
    <mergeCell ref="N138:Q138"/>
    <mergeCell ref="D114:H114"/>
    <mergeCell ref="N114:Q114"/>
    <mergeCell ref="D115:H115"/>
    <mergeCell ref="N115:Q115"/>
    <mergeCell ref="N116:Q116"/>
    <mergeCell ref="L118:Q118"/>
    <mergeCell ref="C124:Q124"/>
    <mergeCell ref="F126:P126"/>
    <mergeCell ref="M128:P128"/>
    <mergeCell ref="N107:Q107"/>
    <mergeCell ref="N108:Q108"/>
    <mergeCell ref="N110:Q110"/>
    <mergeCell ref="D111:H111"/>
    <mergeCell ref="N111:Q111"/>
    <mergeCell ref="D112:H112"/>
    <mergeCell ref="N112:Q112"/>
    <mergeCell ref="D113:H113"/>
    <mergeCell ref="N113:Q113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C2:Q2"/>
    <mergeCell ref="C4:Q4"/>
    <mergeCell ref="F6:P6"/>
    <mergeCell ref="O8:P8"/>
    <mergeCell ref="O10:P10"/>
    <mergeCell ref="O11:P11"/>
    <mergeCell ref="O13:P13"/>
    <mergeCell ref="E14:L14"/>
    <mergeCell ref="O14:P14"/>
  </mergeCells>
  <dataValidations count="2">
    <dataValidation type="list" allowBlank="1" showInputMessage="1" showErrorMessage="1" error="Povolené sú hodnoty K, M." sqref="D461:D466">
      <formula1>"K, M"</formula1>
    </dataValidation>
    <dataValidation type="list" allowBlank="1" showInputMessage="1" showErrorMessage="1" error="Povolené sú hodnoty základná, znížená, nulová." sqref="U461:U466">
      <formula1>"základná, znížená, nulová"</formula1>
    </dataValidation>
  </dataValidations>
  <hyperlinks>
    <hyperlink ref="F1:G1" location="C2" display="1) Krycí list rozpočtu"/>
    <hyperlink ref="H1:K1" location="C85" display="2) Rekapitulácia rozpočtu"/>
    <hyperlink ref="L1" location="C133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1199 - Celková obnova Hab...</vt:lpstr>
      <vt:lpstr>'1199 - Celková obnova Hab...'!Názvy_tlače</vt:lpstr>
      <vt:lpstr>'Rekapitulácia stavby'!Názvy_tlače</vt:lpstr>
      <vt:lpstr>'1199 - Celková obnova Hab...'!Oblasť_tlače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ONE</cp:lastModifiedBy>
  <dcterms:created xsi:type="dcterms:W3CDTF">2018-07-11T06:52:13Z</dcterms:created>
  <dcterms:modified xsi:type="dcterms:W3CDTF">2019-01-17T16:47:59Z</dcterms:modified>
</cp:coreProperties>
</file>